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ndre\Desktop\"/>
    </mc:Choice>
  </mc:AlternateContent>
  <xr:revisionPtr revIDLastSave="0" documentId="13_ncr:1_{FADAF88B-0D78-4950-8562-438E9F7DF421}" xr6:coauthVersionLast="47" xr6:coauthVersionMax="47" xr10:uidLastSave="{00000000-0000-0000-0000-000000000000}"/>
  <bookViews>
    <workbookView xWindow="4690" yWindow="1690" windowWidth="28940" windowHeight="17460" xr2:uid="{00000000-000D-0000-FFFF-FFFF00000000}"/>
  </bookViews>
  <sheets>
    <sheet name="higher bone"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2" l="1"/>
  <c r="B18" i="2"/>
  <c r="B16" i="2"/>
  <c r="B14" i="2"/>
  <c r="B12" i="2"/>
  <c r="B10" i="2"/>
  <c r="B8" i="2"/>
  <c r="B6" i="2"/>
  <c r="B4" i="2"/>
  <c r="A4" i="2"/>
  <c r="A5" i="2" s="1"/>
  <c r="A6" i="2" s="1"/>
  <c r="A7" i="2" s="1"/>
  <c r="A8" i="2" s="1"/>
  <c r="A9" i="2" s="1"/>
  <c r="A10" i="2" s="1"/>
  <c r="A11" i="2" s="1"/>
  <c r="A12" i="2" s="1"/>
  <c r="A13" i="2" s="1"/>
  <c r="A14" i="2" s="1"/>
  <c r="A15" i="2" s="1"/>
  <c r="A16" i="2" s="1"/>
  <c r="A17" i="2" s="1"/>
  <c r="A18" i="2" s="1"/>
  <c r="A19" i="2" s="1"/>
  <c r="A20" i="2" s="1"/>
  <c r="A21" i="2" s="1"/>
  <c r="F39" i="1"/>
  <c r="G39" i="1" s="1"/>
  <c r="D39" i="1"/>
  <c r="E39" i="1" s="1"/>
  <c r="J39" i="1" s="1"/>
  <c r="F38" i="1"/>
  <c r="G38" i="1" s="1"/>
  <c r="D38" i="1"/>
  <c r="E38" i="1" s="1"/>
  <c r="F37" i="1"/>
  <c r="G37" i="1" s="1"/>
  <c r="Y37" i="1" s="1"/>
  <c r="AJ36" i="1"/>
  <c r="AI36" i="1"/>
  <c r="AG36" i="1"/>
  <c r="AF36" i="1"/>
  <c r="O36" i="1"/>
  <c r="N36" i="1"/>
  <c r="M36" i="1"/>
  <c r="G36" i="1"/>
  <c r="Y36" i="1" s="1"/>
  <c r="F36" i="1"/>
  <c r="D36" i="1"/>
  <c r="E36" i="1" s="1"/>
  <c r="F35" i="1"/>
  <c r="G35" i="1" s="1"/>
  <c r="F34" i="1"/>
  <c r="G34" i="1" s="1"/>
  <c r="M34" i="1" s="1"/>
  <c r="F33" i="1"/>
  <c r="G33" i="1" s="1"/>
  <c r="D33" i="1"/>
  <c r="E33" i="1" s="1"/>
  <c r="AH33" i="1" s="1"/>
  <c r="F32" i="1"/>
  <c r="G32" i="1" s="1"/>
  <c r="D32" i="1"/>
  <c r="E32" i="1" s="1"/>
  <c r="F31" i="1"/>
  <c r="G31" i="1" s="1"/>
  <c r="D31" i="1"/>
  <c r="E31" i="1" s="1"/>
  <c r="AG31" i="1" s="1"/>
  <c r="G30" i="1"/>
  <c r="F30" i="1"/>
  <c r="AI29" i="1"/>
  <c r="O29" i="1"/>
  <c r="N29" i="1"/>
  <c r="G29" i="1"/>
  <c r="AK29" i="1" s="1"/>
  <c r="F29" i="1"/>
  <c r="D29" i="1"/>
  <c r="E29" i="1" s="1"/>
  <c r="AJ28" i="1"/>
  <c r="X28" i="1"/>
  <c r="W28" i="1"/>
  <c r="F28" i="1"/>
  <c r="G28" i="1" s="1"/>
  <c r="D28" i="1"/>
  <c r="E28" i="1" s="1"/>
  <c r="AH27" i="1"/>
  <c r="AG27" i="1"/>
  <c r="AF27" i="1"/>
  <c r="U27" i="1"/>
  <c r="L27" i="1"/>
  <c r="K27" i="1"/>
  <c r="F27" i="1"/>
  <c r="G27" i="1" s="1"/>
  <c r="E27" i="1"/>
  <c r="W27" i="1" s="1"/>
  <c r="D27" i="1"/>
  <c r="F26" i="1"/>
  <c r="G26" i="1" s="1"/>
  <c r="AI26" i="1" s="1"/>
  <c r="D26" i="1"/>
  <c r="E26" i="1" s="1"/>
  <c r="X25" i="1"/>
  <c r="M25" i="1"/>
  <c r="L25" i="1"/>
  <c r="F25" i="1"/>
  <c r="G25" i="1" s="1"/>
  <c r="D25" i="1"/>
  <c r="E25" i="1" s="1"/>
  <c r="F24" i="1"/>
  <c r="G24" i="1" s="1"/>
  <c r="D24" i="1"/>
  <c r="E24" i="1" s="1"/>
  <c r="F23" i="1"/>
  <c r="G23" i="1" s="1"/>
  <c r="Y23" i="1" s="1"/>
  <c r="AJ22" i="1"/>
  <c r="AI22" i="1"/>
  <c r="AH22" i="1"/>
  <c r="AG22" i="1"/>
  <c r="AF22" i="1"/>
  <c r="O22" i="1"/>
  <c r="N22" i="1"/>
  <c r="M22" i="1"/>
  <c r="G22" i="1"/>
  <c r="Z22" i="1" s="1"/>
  <c r="F22" i="1"/>
  <c r="D22" i="1"/>
  <c r="E22" i="1" s="1"/>
  <c r="B22" i="1"/>
  <c r="T22" i="1" s="1"/>
  <c r="T21" i="1"/>
  <c r="I21" i="1"/>
  <c r="F21" i="1"/>
  <c r="G21" i="1" s="1"/>
  <c r="E17" i="1"/>
  <c r="E16" i="1"/>
  <c r="E15" i="1"/>
  <c r="E14" i="1"/>
  <c r="E13" i="1"/>
  <c r="E12" i="1"/>
  <c r="C7" i="1"/>
  <c r="D30" i="1" s="1"/>
  <c r="E30" i="1" s="1"/>
  <c r="K30" i="1" s="1"/>
  <c r="AI35" i="1" l="1"/>
  <c r="X35" i="1"/>
  <c r="Z35" i="1"/>
  <c r="Y35" i="1"/>
  <c r="O35" i="1"/>
  <c r="N35" i="1"/>
  <c r="M35" i="1"/>
  <c r="AJ35" i="1"/>
  <c r="AK35" i="1"/>
  <c r="AI21" i="1"/>
  <c r="Y21" i="1"/>
  <c r="X21" i="1"/>
  <c r="Z21" i="1"/>
  <c r="O21" i="1"/>
  <c r="N21" i="1"/>
  <c r="M21" i="1"/>
  <c r="AJ21" i="1"/>
  <c r="AK21" i="1"/>
  <c r="AG26" i="1"/>
  <c r="AF26" i="1"/>
  <c r="AL26" i="1" s="1"/>
  <c r="V26" i="1"/>
  <c r="U26" i="1"/>
  <c r="L26" i="1"/>
  <c r="K26" i="1"/>
  <c r="J26" i="1"/>
  <c r="AH26" i="1"/>
  <c r="W26" i="1"/>
  <c r="O32" i="1"/>
  <c r="R32" i="1" s="1"/>
  <c r="N32" i="1"/>
  <c r="Q32" i="1" s="1"/>
  <c r="AJ32" i="1"/>
  <c r="AM32" i="1" s="1"/>
  <c r="AI32" i="1"/>
  <c r="AL32" i="1" s="1"/>
  <c r="AK32" i="1"/>
  <c r="AN32" i="1" s="1"/>
  <c r="X32" i="1"/>
  <c r="AA32" i="1" s="1"/>
  <c r="M32" i="1"/>
  <c r="P32" i="1" s="1"/>
  <c r="R36" i="1"/>
  <c r="Y32" i="1"/>
  <c r="AB32" i="1" s="1"/>
  <c r="Z32" i="1"/>
  <c r="AC32" i="1" s="1"/>
  <c r="AM36" i="1"/>
  <c r="AL22" i="1"/>
  <c r="AL29" i="1"/>
  <c r="X23" i="1"/>
  <c r="Y27" i="1"/>
  <c r="AB27" i="1" s="1"/>
  <c r="N27" i="1"/>
  <c r="Q27" i="1" s="1"/>
  <c r="M27" i="1"/>
  <c r="P27" i="1" s="1"/>
  <c r="AK27" i="1"/>
  <c r="AN27" i="1" s="1"/>
  <c r="AJ27" i="1"/>
  <c r="AM27" i="1" s="1"/>
  <c r="AI27" i="1"/>
  <c r="AL27" i="1" s="1"/>
  <c r="Z27" i="1"/>
  <c r="AC27" i="1" s="1"/>
  <c r="X27" i="1"/>
  <c r="AA27" i="1" s="1"/>
  <c r="O27" i="1"/>
  <c r="R27" i="1" s="1"/>
  <c r="W32" i="1"/>
  <c r="V32" i="1"/>
  <c r="L32" i="1"/>
  <c r="K32" i="1"/>
  <c r="AH32" i="1"/>
  <c r="AF32" i="1"/>
  <c r="AG32" i="1"/>
  <c r="U32" i="1"/>
  <c r="J32" i="1"/>
  <c r="Q36" i="1"/>
  <c r="Q22" i="1"/>
  <c r="L29" i="1"/>
  <c r="K29" i="1"/>
  <c r="Q29" i="1" s="1"/>
  <c r="AG29" i="1"/>
  <c r="AF29" i="1"/>
  <c r="W29" i="1"/>
  <c r="V29" i="1"/>
  <c r="U29" i="1"/>
  <c r="J29" i="1"/>
  <c r="AH29" i="1"/>
  <c r="AN29" i="1" s="1"/>
  <c r="AL36" i="1"/>
  <c r="AG30" i="1"/>
  <c r="W30" i="1"/>
  <c r="AF30" i="1"/>
  <c r="U30" i="1"/>
  <c r="L30" i="1"/>
  <c r="AH30" i="1"/>
  <c r="N33" i="1"/>
  <c r="Q33" i="1" s="1"/>
  <c r="M33" i="1"/>
  <c r="AI33" i="1"/>
  <c r="AK33" i="1"/>
  <c r="AN33" i="1" s="1"/>
  <c r="AJ33" i="1"/>
  <c r="X33" i="1"/>
  <c r="Z33" i="1"/>
  <c r="Y33" i="1"/>
  <c r="O33" i="1"/>
  <c r="U33" i="1"/>
  <c r="AJ34" i="1"/>
  <c r="AI34" i="1"/>
  <c r="Y34" i="1"/>
  <c r="X34" i="1"/>
  <c r="O34" i="1"/>
  <c r="AK34" i="1"/>
  <c r="J30" i="1"/>
  <c r="AJ39" i="1"/>
  <c r="AM39" i="1" s="1"/>
  <c r="AK39" i="1"/>
  <c r="AN39" i="1" s="1"/>
  <c r="AI39" i="1"/>
  <c r="AL39" i="1" s="1"/>
  <c r="Z39" i="1"/>
  <c r="AC39" i="1" s="1"/>
  <c r="Y39" i="1"/>
  <c r="AB39" i="1" s="1"/>
  <c r="X39" i="1"/>
  <c r="AA39" i="1" s="1"/>
  <c r="M39" i="1"/>
  <c r="P39" i="1" s="1"/>
  <c r="N39" i="1"/>
  <c r="Q39" i="1" s="1"/>
  <c r="O39" i="1"/>
  <c r="R39" i="1" s="1"/>
  <c r="L24" i="1"/>
  <c r="K24" i="1"/>
  <c r="J24" i="1"/>
  <c r="AG24" i="1"/>
  <c r="AH24" i="1"/>
  <c r="V24" i="1"/>
  <c r="U24" i="1"/>
  <c r="W24" i="1"/>
  <c r="V30" i="1"/>
  <c r="W31" i="1"/>
  <c r="V31" i="1"/>
  <c r="U31" i="1"/>
  <c r="J31" i="1"/>
  <c r="L31" i="1"/>
  <c r="K31" i="1"/>
  <c r="AF31" i="1"/>
  <c r="Z31" i="1"/>
  <c r="AC31" i="1" s="1"/>
  <c r="Y31" i="1"/>
  <c r="AB31" i="1" s="1"/>
  <c r="X31" i="1"/>
  <c r="AA31" i="1" s="1"/>
  <c r="N31" i="1"/>
  <c r="Q31" i="1" s="1"/>
  <c r="M31" i="1"/>
  <c r="P31" i="1" s="1"/>
  <c r="AK31" i="1"/>
  <c r="AN31" i="1" s="1"/>
  <c r="J28" i="1"/>
  <c r="L28" i="1"/>
  <c r="K28" i="1"/>
  <c r="AG28" i="1"/>
  <c r="AM28" i="1" s="1"/>
  <c r="AF28" i="1"/>
  <c r="AH28" i="1"/>
  <c r="W36" i="1"/>
  <c r="V36" i="1"/>
  <c r="AB36" i="1" s="1"/>
  <c r="U36" i="1"/>
  <c r="L36" i="1"/>
  <c r="J36" i="1"/>
  <c r="K36" i="1"/>
  <c r="AH36" i="1"/>
  <c r="AA25" i="1"/>
  <c r="Z26" i="1"/>
  <c r="AC26" i="1" s="1"/>
  <c r="Y26" i="1"/>
  <c r="X26" i="1"/>
  <c r="M26" i="1"/>
  <c r="P26" i="1" s="1"/>
  <c r="O26" i="1"/>
  <c r="R26" i="1" s="1"/>
  <c r="N26" i="1"/>
  <c r="Q26" i="1" s="1"/>
  <c r="L33" i="1"/>
  <c r="K33" i="1"/>
  <c r="J33" i="1"/>
  <c r="AG33" i="1"/>
  <c r="AF33" i="1"/>
  <c r="V33" i="1"/>
  <c r="W33" i="1"/>
  <c r="AJ26" i="1"/>
  <c r="AK26" i="1"/>
  <c r="AN26" i="1" s="1"/>
  <c r="AF24" i="1"/>
  <c r="AH25" i="1"/>
  <c r="AG25" i="1"/>
  <c r="AF25" i="1"/>
  <c r="W25" i="1"/>
  <c r="V25" i="1"/>
  <c r="U25" i="1"/>
  <c r="O28" i="1"/>
  <c r="N28" i="1"/>
  <c r="M28" i="1"/>
  <c r="AK28" i="1"/>
  <c r="AI28" i="1"/>
  <c r="Y28" i="1"/>
  <c r="Z28" i="1"/>
  <c r="AC28" i="1" s="1"/>
  <c r="J25" i="1"/>
  <c r="U28" i="1"/>
  <c r="AA28" i="1" s="1"/>
  <c r="AI31" i="1"/>
  <c r="P36" i="1"/>
  <c r="P25" i="1"/>
  <c r="R22" i="1"/>
  <c r="R29" i="1"/>
  <c r="O37" i="1"/>
  <c r="N37" i="1"/>
  <c r="M37" i="1"/>
  <c r="AK37" i="1"/>
  <c r="AJ37" i="1"/>
  <c r="AI37" i="1"/>
  <c r="Z37" i="1"/>
  <c r="AM22" i="1"/>
  <c r="O23" i="1"/>
  <c r="N23" i="1"/>
  <c r="M23" i="1"/>
  <c r="AK23" i="1"/>
  <c r="AJ23" i="1"/>
  <c r="AI23" i="1"/>
  <c r="X37" i="1"/>
  <c r="L38" i="1"/>
  <c r="J38" i="1"/>
  <c r="AH38" i="1"/>
  <c r="AG38" i="1"/>
  <c r="AF38" i="1"/>
  <c r="U38" i="1"/>
  <c r="W38" i="1"/>
  <c r="V38" i="1"/>
  <c r="K38" i="1"/>
  <c r="AK30" i="1"/>
  <c r="AJ30" i="1"/>
  <c r="Z30" i="1"/>
  <c r="Y30" i="1"/>
  <c r="AB30" i="1" s="1"/>
  <c r="X30" i="1"/>
  <c r="M30" i="1"/>
  <c r="P30" i="1" s="1"/>
  <c r="O30" i="1"/>
  <c r="N30" i="1"/>
  <c r="Q30" i="1" s="1"/>
  <c r="AI30" i="1"/>
  <c r="N38" i="1"/>
  <c r="Q38" i="1" s="1"/>
  <c r="M38" i="1"/>
  <c r="P38" i="1" s="1"/>
  <c r="AK38" i="1"/>
  <c r="AN38" i="1" s="1"/>
  <c r="AJ38" i="1"/>
  <c r="AM38" i="1" s="1"/>
  <c r="AI38" i="1"/>
  <c r="AL38" i="1" s="1"/>
  <c r="Y38" i="1"/>
  <c r="AB38" i="1" s="1"/>
  <c r="Z38" i="1"/>
  <c r="X38" i="1"/>
  <c r="O38" i="1"/>
  <c r="Z23" i="1"/>
  <c r="AH39" i="1"/>
  <c r="AF39" i="1"/>
  <c r="AG39" i="1"/>
  <c r="W39" i="1"/>
  <c r="V39" i="1"/>
  <c r="U39" i="1"/>
  <c r="L39" i="1"/>
  <c r="K39" i="1"/>
  <c r="N34" i="1"/>
  <c r="Z34" i="1"/>
  <c r="N24" i="1"/>
  <c r="M24" i="1"/>
  <c r="AI24" i="1"/>
  <c r="Y24" i="1"/>
  <c r="AB24" i="1" s="1"/>
  <c r="Z24" i="1"/>
  <c r="AC24" i="1" s="1"/>
  <c r="X24" i="1"/>
  <c r="AA24" i="1" s="1"/>
  <c r="O24" i="1"/>
  <c r="AK24" i="1"/>
  <c r="AN24" i="1" s="1"/>
  <c r="AJ24" i="1"/>
  <c r="AM24" i="1" s="1"/>
  <c r="O31" i="1"/>
  <c r="R31" i="1" s="1"/>
  <c r="AK25" i="1"/>
  <c r="AN25" i="1" s="1"/>
  <c r="AJ25" i="1"/>
  <c r="AM25" i="1" s="1"/>
  <c r="AI25" i="1"/>
  <c r="AL25" i="1" s="1"/>
  <c r="Z25" i="1"/>
  <c r="AC25" i="1" s="1"/>
  <c r="O25" i="1"/>
  <c r="R25" i="1" s="1"/>
  <c r="N25" i="1"/>
  <c r="Y25" i="1"/>
  <c r="AB25" i="1" s="1"/>
  <c r="AH31" i="1"/>
  <c r="V22" i="1"/>
  <c r="U22" i="1"/>
  <c r="L22" i="1"/>
  <c r="K22" i="1"/>
  <c r="J22" i="1"/>
  <c r="P22" i="1" s="1"/>
  <c r="W22" i="1"/>
  <c r="AC22" i="1" s="1"/>
  <c r="K25" i="1"/>
  <c r="V28" i="1"/>
  <c r="AJ31" i="1"/>
  <c r="AM31" i="1" s="1"/>
  <c r="V27" i="1"/>
  <c r="Z36" i="1"/>
  <c r="D21" i="1"/>
  <c r="E21" i="1" s="1"/>
  <c r="M29" i="1"/>
  <c r="D35" i="1"/>
  <c r="E35" i="1" s="1"/>
  <c r="AK22" i="1"/>
  <c r="AN22" i="1" s="1"/>
  <c r="AK36" i="1"/>
  <c r="AN36" i="1" s="1"/>
  <c r="I22" i="1"/>
  <c r="X29" i="1"/>
  <c r="AA29" i="1" s="1"/>
  <c r="Y29" i="1"/>
  <c r="AB29" i="1" s="1"/>
  <c r="Z29" i="1"/>
  <c r="AC29" i="1" s="1"/>
  <c r="D37" i="1"/>
  <c r="E37" i="1" s="1"/>
  <c r="B23" i="1"/>
  <c r="D23" i="1"/>
  <c r="E23" i="1" s="1"/>
  <c r="J27" i="1"/>
  <c r="AJ29" i="1"/>
  <c r="D34" i="1"/>
  <c r="E34" i="1" s="1"/>
  <c r="X22" i="1"/>
  <c r="X36" i="1"/>
  <c r="Y22" i="1"/>
  <c r="AB22" i="1" s="1"/>
  <c r="B24" i="1" l="1"/>
  <c r="I23" i="1"/>
  <c r="T23" i="1"/>
  <c r="R30" i="1"/>
  <c r="AH35" i="1"/>
  <c r="U35" i="1"/>
  <c r="W35" i="1"/>
  <c r="AC35" i="1" s="1"/>
  <c r="V35" i="1"/>
  <c r="K35" i="1"/>
  <c r="J35" i="1"/>
  <c r="P35" i="1" s="1"/>
  <c r="L35" i="1"/>
  <c r="R35" i="1" s="1"/>
  <c r="AG35" i="1"/>
  <c r="AF35" i="1"/>
  <c r="AL35" i="1" s="1"/>
  <c r="Q37" i="1"/>
  <c r="R21" i="1"/>
  <c r="P24" i="1"/>
  <c r="Q24" i="1"/>
  <c r="AA34" i="1"/>
  <c r="AL34" i="1"/>
  <c r="AB28" i="1"/>
  <c r="AB33" i="1"/>
  <c r="AA35" i="1"/>
  <c r="AA36" i="1"/>
  <c r="P28" i="1"/>
  <c r="Q28" i="1"/>
  <c r="AM33" i="1"/>
  <c r="AL30" i="1"/>
  <c r="AM26" i="1"/>
  <c r="R24" i="1"/>
  <c r="P21" i="1"/>
  <c r="P29" i="1"/>
  <c r="AA30" i="1"/>
  <c r="AC36" i="1"/>
  <c r="AC30" i="1"/>
  <c r="R34" i="1"/>
  <c r="AM35" i="1"/>
  <c r="AA26" i="1"/>
  <c r="AB26" i="1"/>
  <c r="Q35" i="1"/>
  <c r="AB35" i="1"/>
  <c r="AL28" i="1"/>
  <c r="AA33" i="1"/>
  <c r="AA22" i="1"/>
  <c r="J34" i="1"/>
  <c r="P34" i="1" s="1"/>
  <c r="AH34" i="1"/>
  <c r="AN34" i="1" s="1"/>
  <c r="AG34" i="1"/>
  <c r="AM34" i="1" s="1"/>
  <c r="W34" i="1"/>
  <c r="AC34" i="1" s="1"/>
  <c r="V34" i="1"/>
  <c r="U34" i="1"/>
  <c r="K34" i="1"/>
  <c r="AF34" i="1"/>
  <c r="L34" i="1"/>
  <c r="R28" i="1"/>
  <c r="U37" i="1"/>
  <c r="AA37" i="1" s="1"/>
  <c r="L37" i="1"/>
  <c r="J37" i="1"/>
  <c r="P37" i="1" s="1"/>
  <c r="AG37" i="1"/>
  <c r="AM37" i="1" s="1"/>
  <c r="AH37" i="1"/>
  <c r="AF37" i="1"/>
  <c r="V37" i="1"/>
  <c r="AB37" i="1" s="1"/>
  <c r="K37" i="1"/>
  <c r="W37" i="1"/>
  <c r="AC37" i="1" s="1"/>
  <c r="AL37" i="1"/>
  <c r="AN37" i="1"/>
  <c r="R37" i="1"/>
  <c r="AH21" i="1"/>
  <c r="AN21" i="1" s="1"/>
  <c r="AG21" i="1"/>
  <c r="AM21" i="1" s="1"/>
  <c r="AF21" i="1"/>
  <c r="W21" i="1"/>
  <c r="AC21" i="1" s="1"/>
  <c r="V21" i="1"/>
  <c r="AB21" i="1" s="1"/>
  <c r="K21" i="1"/>
  <c r="Q21" i="1" s="1"/>
  <c r="J21" i="1"/>
  <c r="L21" i="1"/>
  <c r="U21" i="1"/>
  <c r="AM30" i="1"/>
  <c r="AN30" i="1"/>
  <c r="Q34" i="1"/>
  <c r="Q25" i="1"/>
  <c r="AL33" i="1"/>
  <c r="U23" i="1"/>
  <c r="AA23" i="1" s="1"/>
  <c r="K23" i="1"/>
  <c r="J23" i="1"/>
  <c r="P23" i="1" s="1"/>
  <c r="AH23" i="1"/>
  <c r="AN23" i="1" s="1"/>
  <c r="AG23" i="1"/>
  <c r="AM23" i="1" s="1"/>
  <c r="AF23" i="1"/>
  <c r="AL23" i="1" s="1"/>
  <c r="V23" i="1"/>
  <c r="AB23" i="1" s="1"/>
  <c r="L23" i="1"/>
  <c r="R23" i="1" s="1"/>
  <c r="W23" i="1"/>
  <c r="AC23" i="1" s="1"/>
  <c r="Q23" i="1"/>
  <c r="AL24" i="1"/>
  <c r="AA21" i="1"/>
  <c r="AL21" i="1"/>
  <c r="AN35" i="1"/>
  <c r="AL31" i="1"/>
  <c r="AB34" i="1"/>
  <c r="R33" i="1"/>
  <c r="AN28" i="1"/>
  <c r="AC33" i="1"/>
  <c r="R38" i="1"/>
  <c r="AM29" i="1"/>
  <c r="AA38" i="1"/>
  <c r="AC38" i="1"/>
  <c r="P33" i="1"/>
  <c r="I24" i="1" l="1"/>
  <c r="B25" i="1"/>
  <c r="T24" i="1"/>
  <c r="T25" i="1" l="1"/>
  <c r="I25" i="1"/>
  <c r="B26" i="1"/>
  <c r="T26" i="1" l="1"/>
  <c r="B27" i="1"/>
  <c r="I26" i="1"/>
  <c r="T27" i="1" l="1"/>
  <c r="B28" i="1"/>
  <c r="I27" i="1"/>
  <c r="B29" i="1" l="1"/>
  <c r="I28" i="1"/>
  <c r="T28" i="1"/>
  <c r="B30" i="1" l="1"/>
  <c r="I29" i="1"/>
  <c r="T29" i="1"/>
  <c r="T30" i="1" l="1"/>
  <c r="I30" i="1"/>
  <c r="B31" i="1"/>
  <c r="T31" i="1" l="1"/>
  <c r="B32" i="1"/>
  <c r="I31" i="1"/>
  <c r="T32" i="1" l="1"/>
  <c r="B33" i="1"/>
  <c r="I32" i="1"/>
  <c r="B34" i="1" l="1"/>
  <c r="I33" i="1"/>
  <c r="T33" i="1"/>
  <c r="B35" i="1" l="1"/>
  <c r="I34" i="1"/>
  <c r="T34" i="1"/>
  <c r="B36" i="1" l="1"/>
  <c r="I35" i="1"/>
  <c r="T35" i="1"/>
  <c r="T36" i="1" l="1"/>
  <c r="B37" i="1"/>
  <c r="I36" i="1"/>
  <c r="B38" i="1" l="1"/>
  <c r="I37" i="1"/>
  <c r="T37" i="1"/>
  <c r="B39" i="1" l="1"/>
  <c r="I38" i="1"/>
  <c r="T38" i="1"/>
  <c r="T39" i="1" l="1"/>
  <c r="I39" i="1"/>
</calcChain>
</file>

<file path=xl/sharedStrings.xml><?xml version="1.0" encoding="utf-8"?>
<sst xmlns="http://schemas.openxmlformats.org/spreadsheetml/2006/main" count="80" uniqueCount="34">
  <si>
    <t>AndrewLeeWard.com</t>
  </si>
  <si>
    <t>How Strong is my Hip Bone-Interface? Returning to Powerlifting after a Total Hip Replacement</t>
  </si>
  <si>
    <t>Max bone interface ompressive force</t>
  </si>
  <si>
    <t>kg</t>
  </si>
  <si>
    <t>Max 10-XLPE Compressive Force</t>
  </si>
  <si>
    <t>Max Sheer Force</t>
  </si>
  <si>
    <t>Force Multipliers (based on weight lifted)</t>
  </si>
  <si>
    <t>Exercise</t>
  </si>
  <si>
    <t>Force Type</t>
  </si>
  <si>
    <t>Min</t>
  </si>
  <si>
    <t>Avg</t>
  </si>
  <si>
    <t>Max</t>
  </si>
  <si>
    <t>Squat (deep)</t>
  </si>
  <si>
    <t>Compressive</t>
  </si>
  <si>
    <t>Squat (shallow)</t>
  </si>
  <si>
    <t>Deadlift</t>
  </si>
  <si>
    <t>Shear</t>
  </si>
  <si>
    <t>Deadlift
Andrew's Allowable Weights Lifted</t>
  </si>
  <si>
    <t xml:space="preserve">Deep Squat
Andrew's Allowable Weights Lifted </t>
  </si>
  <si>
    <t xml:space="preserve">Shallow Squat
Andrew's Allowable Weights Lifted </t>
  </si>
  <si>
    <t>Max Compress Force (kg)</t>
  </si>
  <si>
    <t>Max Shear Force (kg)</t>
  </si>
  <si>
    <t>Compression</t>
  </si>
  <si>
    <t>Allowable Lift Range</t>
  </si>
  <si>
    <t>Month</t>
  </si>
  <si>
    <t>% Osteointegration
(Logistic Curve)</t>
  </si>
  <si>
    <t>One Leg</t>
  </si>
  <si>
    <t>Two Legs</t>
  </si>
  <si>
    <t>Two Leg</t>
  </si>
  <si>
    <t>Upper</t>
  </si>
  <si>
    <t>Lower</t>
  </si>
  <si>
    <t>Oritginal osteointegration:</t>
  </si>
  <si>
    <t>% Osteointegration</t>
  </si>
  <si>
    <t>Force Limits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</si>
</sst>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10"/>
      <color theme="1"/>
      <name val="Arial"/>
      <scheme val="minor"/>
    </font>
    <font>
      <b/>
      <sz val="10"/>
      <color theme="1"/>
      <name val="Arial"/>
      <scheme val="minor"/>
    </font>
    <font>
      <b/>
      <sz val="16"/>
      <color rgb="FF0000FF"/>
      <name val="Arial"/>
    </font>
    <font>
      <b/>
      <sz val="12"/>
      <color theme="1"/>
      <name val="Arial"/>
      <scheme val="minor"/>
    </font>
    <font>
      <sz val="10"/>
      <name val="Arial"/>
    </font>
    <font>
      <sz val="10"/>
      <color rgb="FFB7B7B7"/>
      <name val="Arial"/>
      <scheme val="minor"/>
    </font>
    <font>
      <b/>
      <sz val="10"/>
      <color rgb="FFB7B7B7"/>
      <name val="Arial"/>
      <scheme val="minor"/>
    </font>
    <font>
      <sz val="13"/>
      <color theme="1"/>
      <name val="Arial"/>
      <family val="2"/>
      <scheme val="minor"/>
    </font>
  </fonts>
  <fills count="5">
    <fill>
      <patternFill patternType="none"/>
    </fill>
    <fill>
      <patternFill patternType="gray125"/>
    </fill>
    <fill>
      <patternFill patternType="solid">
        <fgColor rgb="FFCFE2F3"/>
        <bgColor rgb="FFCFE2F3"/>
      </patternFill>
    </fill>
    <fill>
      <patternFill patternType="solid">
        <fgColor rgb="FFF3F3F3"/>
        <bgColor rgb="FFF3F3F3"/>
      </patternFill>
    </fill>
    <fill>
      <patternFill patternType="solid">
        <fgColor rgb="FFFFF2CC"/>
        <bgColor rgb="FFFFF2CC"/>
      </patternFill>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2">
    <xf numFmtId="0" fontId="0" fillId="0" borderId="0" xfId="0"/>
    <xf numFmtId="0" fontId="1" fillId="2" borderId="0" xfId="0" applyFont="1" applyFill="1"/>
    <xf numFmtId="0" fontId="2" fillId="2" borderId="0" xfId="0" applyFont="1" applyFill="1"/>
    <xf numFmtId="0" fontId="3" fillId="2" borderId="0" xfId="0" applyFont="1" applyFill="1"/>
    <xf numFmtId="0" fontId="2" fillId="0" borderId="0" xfId="0" applyFont="1"/>
    <xf numFmtId="0" fontId="2"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0" xfId="0" applyFont="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2" fillId="0" borderId="4" xfId="0" applyFont="1" applyBorder="1"/>
    <xf numFmtId="0" fontId="2" fillId="0" borderId="9" xfId="0" applyFont="1" applyBorder="1"/>
    <xf numFmtId="0" fontId="2" fillId="0" borderId="10" xfId="0" applyFont="1" applyBorder="1"/>
    <xf numFmtId="0" fontId="2" fillId="0" borderId="11" xfId="0" applyFont="1" applyBorder="1"/>
    <xf numFmtId="0" fontId="1" fillId="0" borderId="0" xfId="0" applyFont="1" applyAlignment="1">
      <alignment wrapText="1"/>
    </xf>
    <xf numFmtId="0" fontId="2" fillId="3" borderId="0" xfId="0" applyFont="1" applyFill="1" applyAlignment="1">
      <alignment wrapText="1"/>
    </xf>
    <xf numFmtId="0" fontId="2" fillId="3" borderId="0" xfId="0" applyFont="1" applyFill="1" applyAlignment="1">
      <alignment horizontal="center" wrapText="1"/>
    </xf>
    <xf numFmtId="0" fontId="2" fillId="3" borderId="12" xfId="0" applyFont="1" applyFill="1" applyBorder="1" applyAlignment="1">
      <alignment horizontal="center"/>
    </xf>
    <xf numFmtId="0" fontId="2" fillId="2" borderId="0" xfId="0" applyFont="1" applyFill="1" applyAlignment="1">
      <alignment wrapText="1"/>
    </xf>
    <xf numFmtId="0" fontId="2" fillId="3" borderId="7" xfId="0" applyFont="1" applyFill="1" applyBorder="1" applyAlignment="1">
      <alignment horizontal="center"/>
    </xf>
    <xf numFmtId="0" fontId="2" fillId="3" borderId="8" xfId="0" applyFont="1" applyFill="1" applyBorder="1" applyAlignment="1">
      <alignment horizontal="center" wrapText="1"/>
    </xf>
    <xf numFmtId="0" fontId="1" fillId="0" borderId="0" xfId="0" applyFont="1" applyAlignment="1">
      <alignment horizontal="center"/>
    </xf>
    <xf numFmtId="10" fontId="1" fillId="0" borderId="0" xfId="0" applyNumberFormat="1" applyFont="1"/>
    <xf numFmtId="0" fontId="1" fillId="0" borderId="12" xfId="0" applyFont="1" applyBorder="1" applyAlignment="1">
      <alignment horizontal="center"/>
    </xf>
    <xf numFmtId="0" fontId="6" fillId="0" borderId="7" xfId="0" applyFont="1" applyBorder="1"/>
    <xf numFmtId="0" fontId="6" fillId="0" borderId="0" xfId="0" applyFont="1"/>
    <xf numFmtId="0" fontId="6" fillId="0" borderId="8" xfId="0" applyFont="1" applyBorder="1"/>
    <xf numFmtId="0" fontId="1" fillId="4" borderId="0" xfId="0" applyFont="1" applyFill="1" applyAlignment="1">
      <alignment horizontal="center"/>
    </xf>
    <xf numFmtId="10" fontId="1" fillId="4" borderId="0" xfId="0" applyNumberFormat="1" applyFont="1" applyFill="1"/>
    <xf numFmtId="0" fontId="1" fillId="4" borderId="0" xfId="0" applyFont="1" applyFill="1"/>
    <xf numFmtId="0" fontId="2" fillId="4" borderId="0" xfId="0" applyFont="1" applyFill="1"/>
    <xf numFmtId="0" fontId="2" fillId="4" borderId="12" xfId="0" applyFont="1" applyFill="1" applyBorder="1" applyAlignment="1">
      <alignment horizontal="center"/>
    </xf>
    <xf numFmtId="0" fontId="7" fillId="4" borderId="7" xfId="0" applyFont="1" applyFill="1" applyBorder="1"/>
    <xf numFmtId="0" fontId="7" fillId="4" borderId="0" xfId="0" applyFont="1" applyFill="1"/>
    <xf numFmtId="0" fontId="7" fillId="4" borderId="8" xfId="0" applyFont="1" applyFill="1" applyBorder="1"/>
    <xf numFmtId="0" fontId="2" fillId="4" borderId="7" xfId="0" applyFont="1" applyFill="1" applyBorder="1"/>
    <xf numFmtId="0" fontId="2" fillId="4" borderId="8" xfId="0" applyFont="1" applyFill="1" applyBorder="1"/>
    <xf numFmtId="0" fontId="1" fillId="4" borderId="12" xfId="0" applyFont="1" applyFill="1" applyBorder="1" applyAlignment="1">
      <alignment horizontal="center"/>
    </xf>
    <xf numFmtId="0" fontId="1" fillId="0" borderId="13" xfId="0" applyFont="1" applyBorder="1" applyAlignment="1">
      <alignment horizontal="center"/>
    </xf>
    <xf numFmtId="0" fontId="6" fillId="0" borderId="9" xfId="0" applyFont="1" applyBorder="1"/>
    <xf numFmtId="0" fontId="6" fillId="0" borderId="10" xfId="0" applyFont="1" applyBorder="1"/>
    <xf numFmtId="0" fontId="6" fillId="0" borderId="11" xfId="0" applyFont="1" applyBorder="1"/>
    <xf numFmtId="9" fontId="1" fillId="0" borderId="0" xfId="0" applyNumberFormat="1" applyFont="1"/>
    <xf numFmtId="0" fontId="2" fillId="4" borderId="0" xfId="0" applyFont="1" applyFill="1" applyAlignment="1">
      <alignment horizontal="center"/>
    </xf>
    <xf numFmtId="9" fontId="1" fillId="4" borderId="0" xfId="0" applyNumberFormat="1" applyFont="1" applyFill="1"/>
    <xf numFmtId="0" fontId="8" fillId="2" borderId="0" xfId="0" applyFont="1" applyFill="1" applyAlignment="1">
      <alignment vertical="center"/>
    </xf>
    <xf numFmtId="0" fontId="4" fillId="3" borderId="1" xfId="0" applyFont="1" applyFill="1" applyBorder="1" applyAlignment="1">
      <alignment horizontal="center"/>
    </xf>
    <xf numFmtId="0" fontId="5" fillId="0" borderId="2" xfId="0" applyFont="1" applyBorder="1"/>
    <xf numFmtId="0" fontId="5" fillId="0" borderId="3" xfId="0" applyFont="1" applyBorder="1"/>
    <xf numFmtId="0" fontId="2" fillId="2" borderId="0" xfId="0" applyFont="1" applyFill="1" applyAlignment="1">
      <alignment horizontal="center" wrapText="1"/>
    </xf>
    <xf numFmtId="0" fontId="0" fillId="0" borderId="0" xfId="0"/>
    <xf numFmtId="0" fontId="2" fillId="3" borderId="0" xfId="0" applyFont="1" applyFill="1" applyAlignment="1">
      <alignment horizontal="center" wrapText="1"/>
    </xf>
    <xf numFmtId="0" fontId="2" fillId="3" borderId="4" xfId="0" applyFont="1" applyFill="1" applyBorder="1" applyAlignment="1">
      <alignment horizontal="center"/>
    </xf>
    <xf numFmtId="0" fontId="5" fillId="0" borderId="5" xfId="0" applyFont="1" applyBorder="1"/>
    <xf numFmtId="0" fontId="5" fillId="0" borderId="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GB" b="1">
                <a:solidFill>
                  <a:srgbClr val="000000"/>
                </a:solidFill>
                <a:latin typeface="+mn-lt"/>
              </a:rPr>
              <a:t>Deadlift: Allowable Weight By Month Post-Op</a:t>
            </a:r>
          </a:p>
        </c:rich>
      </c:tx>
      <c:overlay val="0"/>
    </c:title>
    <c:autoTitleDeleted val="0"/>
    <c:plotArea>
      <c:layout/>
      <c:lineChart>
        <c:grouping val="standard"/>
        <c:varyColors val="1"/>
        <c:ser>
          <c:idx val="0"/>
          <c:order val="0"/>
          <c:tx>
            <c:v>Upper</c:v>
          </c:tx>
          <c:spPr>
            <a:ln cmpd="sng">
              <a:solidFill>
                <a:schemeClr val="accent2"/>
              </a:solidFill>
            </a:ln>
          </c:spPr>
          <c:marker>
            <c:symbol val="circle"/>
            <c:size val="10"/>
            <c:spPr>
              <a:solidFill>
                <a:schemeClr val="accent2"/>
              </a:solidFill>
              <a:ln cmpd="sng">
                <a:solidFill>
                  <a:schemeClr val="accent2"/>
                </a:solidFill>
              </a:ln>
            </c:spPr>
          </c:marker>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bone'!$P$23:$P$39</c:f>
              <c:numCache>
                <c:formatCode>General</c:formatCode>
                <c:ptCount val="17"/>
                <c:pt idx="0">
                  <c:v>19.077390311052635</c:v>
                </c:pt>
                <c:pt idx="1">
                  <c:v>32.225419131578953</c:v>
                </c:pt>
                <c:pt idx="2">
                  <c:v>53.497762258421055</c:v>
                </c:pt>
                <c:pt idx="3">
                  <c:v>86.405273710526316</c:v>
                </c:pt>
                <c:pt idx="4">
                  <c:v>133.9394484136842</c:v>
                </c:pt>
                <c:pt idx="5">
                  <c:v>196.21885935315788</c:v>
                </c:pt>
                <c:pt idx="6">
                  <c:v>268.15789473684214</c:v>
                </c:pt>
                <c:pt idx="7">
                  <c:v>340.09693012052639</c:v>
                </c:pt>
                <c:pt idx="8">
                  <c:v>402.37634106000007</c:v>
                </c:pt>
                <c:pt idx="9">
                  <c:v>449.91051576315789</c:v>
                </c:pt>
                <c:pt idx="10">
                  <c:v>482.81802721526316</c:v>
                </c:pt>
                <c:pt idx="11">
                  <c:v>504.09037034210525</c:v>
                </c:pt>
                <c:pt idx="12">
                  <c:v>517.23839916263159</c:v>
                </c:pt>
                <c:pt idx="13">
                  <c:v>525.14092865526322</c:v>
                </c:pt>
                <c:pt idx="14">
                  <c:v>529.81111828157896</c:v>
                </c:pt>
                <c:pt idx="15">
                  <c:v>532.54356570894743</c:v>
                </c:pt>
                <c:pt idx="16">
                  <c:v>534.13291019894734</c:v>
                </c:pt>
              </c:numCache>
            </c:numRef>
          </c:val>
          <c:smooth val="0"/>
          <c:extLst>
            <c:ext xmlns:c16="http://schemas.microsoft.com/office/drawing/2014/chart" uri="{C3380CC4-5D6E-409C-BE32-E72D297353CC}">
              <c16:uniqueId val="{00000000-ADBC-4977-A3EA-DDD170628783}"/>
            </c:ext>
          </c:extLst>
        </c:ser>
        <c:ser>
          <c:idx val="1"/>
          <c:order val="1"/>
          <c:tx>
            <c:v>Avg</c:v>
          </c:tx>
          <c:spPr>
            <a:ln cmpd="sng">
              <a:solidFill>
                <a:schemeClr val="accent3"/>
              </a:solidFill>
            </a:ln>
          </c:spPr>
          <c:marker>
            <c:symbol val="circle"/>
            <c:size val="10"/>
            <c:spPr>
              <a:solidFill>
                <a:schemeClr val="accent3"/>
              </a:solidFill>
              <a:ln cmpd="sng">
                <a:solidFill>
                  <a:schemeClr val="accent3"/>
                </a:solidFill>
              </a:ln>
            </c:spPr>
          </c:marker>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bone'!$Q$23:$Q$39</c:f>
              <c:numCache>
                <c:formatCode>General</c:formatCode>
                <c:ptCount val="17"/>
                <c:pt idx="0">
                  <c:v>16.475927995909093</c:v>
                </c:pt>
                <c:pt idx="1">
                  <c:v>27.831043795454544</c:v>
                </c:pt>
                <c:pt idx="2">
                  <c:v>46.202612859545454</c:v>
                </c:pt>
                <c:pt idx="3">
                  <c:v>74.622736386363627</c:v>
                </c:pt>
                <c:pt idx="4">
                  <c:v>115.67497817545454</c:v>
                </c:pt>
                <c:pt idx="5">
                  <c:v>169.46174216863633</c:v>
                </c:pt>
                <c:pt idx="6">
                  <c:v>231.59090909090907</c:v>
                </c:pt>
                <c:pt idx="7">
                  <c:v>293.72007601318182</c:v>
                </c:pt>
                <c:pt idx="8">
                  <c:v>347.50684000636363</c:v>
                </c:pt>
                <c:pt idx="9">
                  <c:v>388.55908179545446</c:v>
                </c:pt>
                <c:pt idx="10">
                  <c:v>416.97920532227266</c:v>
                </c:pt>
                <c:pt idx="11">
                  <c:v>435.35077438636358</c:v>
                </c:pt>
                <c:pt idx="12">
                  <c:v>446.70589018590908</c:v>
                </c:pt>
                <c:pt idx="13">
                  <c:v>453.53080202045453</c:v>
                </c:pt>
                <c:pt idx="14">
                  <c:v>457.5641476068181</c:v>
                </c:pt>
                <c:pt idx="15">
                  <c:v>459.92398856681814</c:v>
                </c:pt>
                <c:pt idx="16">
                  <c:v>461.29660426272721</c:v>
                </c:pt>
              </c:numCache>
            </c:numRef>
          </c:val>
          <c:smooth val="0"/>
          <c:extLst>
            <c:ext xmlns:c16="http://schemas.microsoft.com/office/drawing/2014/chart" uri="{C3380CC4-5D6E-409C-BE32-E72D297353CC}">
              <c16:uniqueId val="{00000001-ADBC-4977-A3EA-DDD170628783}"/>
            </c:ext>
          </c:extLst>
        </c:ser>
        <c:ser>
          <c:idx val="2"/>
          <c:order val="2"/>
          <c:tx>
            <c:v>Mid</c:v>
          </c:tx>
          <c:spPr>
            <a:ln cmpd="sng">
              <a:solidFill>
                <a:schemeClr val="accent4"/>
              </a:solidFill>
            </a:ln>
          </c:spPr>
          <c:marker>
            <c:symbol val="circle"/>
            <c:size val="10"/>
            <c:spPr>
              <a:solidFill>
                <a:schemeClr val="accent4"/>
              </a:solidFill>
              <a:ln cmpd="sng">
                <a:solidFill>
                  <a:schemeClr val="accent4"/>
                </a:solidFill>
              </a:ln>
            </c:spPr>
          </c:marker>
          <c:dPt>
            <c:idx val="10"/>
            <c:marker>
              <c:symbol val="none"/>
            </c:marker>
            <c:bubble3D val="0"/>
            <c:extLst>
              <c:ext xmlns:c16="http://schemas.microsoft.com/office/drawing/2014/chart" uri="{C3380CC4-5D6E-409C-BE32-E72D297353CC}">
                <c16:uniqueId val="{00000002-ADBC-4977-A3EA-DDD170628783}"/>
              </c:ext>
            </c:extLst>
          </c:dPt>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bone'!$R$23:$R$39</c:f>
              <c:numCache>
                <c:formatCode>General</c:formatCode>
                <c:ptCount val="17"/>
                <c:pt idx="0">
                  <c:v>14.498816636400003</c:v>
                </c:pt>
                <c:pt idx="1">
                  <c:v>24.491318540000002</c:v>
                </c:pt>
                <c:pt idx="2">
                  <c:v>40.658299316400004</c:v>
                </c:pt>
                <c:pt idx="3">
                  <c:v>65.668008020000002</c:v>
                </c:pt>
                <c:pt idx="4">
                  <c:v>101.7939807944</c:v>
                </c:pt>
                <c:pt idx="5">
                  <c:v>149.12633310839999</c:v>
                </c:pt>
                <c:pt idx="6">
                  <c:v>203.8</c:v>
                </c:pt>
                <c:pt idx="7">
                  <c:v>258.47366689160003</c:v>
                </c:pt>
                <c:pt idx="8">
                  <c:v>305.80601920560002</c:v>
                </c:pt>
                <c:pt idx="9">
                  <c:v>341.93199197999996</c:v>
                </c:pt>
                <c:pt idx="10">
                  <c:v>366.9417006836</c:v>
                </c:pt>
                <c:pt idx="11">
                  <c:v>383.10868145999996</c:v>
                </c:pt>
                <c:pt idx="12">
                  <c:v>393.1011833636</c:v>
                </c:pt>
                <c:pt idx="13">
                  <c:v>399.107105778</c:v>
                </c:pt>
                <c:pt idx="14">
                  <c:v>402.65644989399999</c:v>
                </c:pt>
                <c:pt idx="15">
                  <c:v>404.7331099388</c:v>
                </c:pt>
                <c:pt idx="16">
                  <c:v>405.94101175119999</c:v>
                </c:pt>
              </c:numCache>
            </c:numRef>
          </c:val>
          <c:smooth val="0"/>
          <c:extLst>
            <c:ext xmlns:c16="http://schemas.microsoft.com/office/drawing/2014/chart" uri="{C3380CC4-5D6E-409C-BE32-E72D297353CC}">
              <c16:uniqueId val="{00000003-ADBC-4977-A3EA-DDD170628783}"/>
            </c:ext>
          </c:extLst>
        </c:ser>
        <c:dLbls>
          <c:showLegendKey val="0"/>
          <c:showVal val="0"/>
          <c:showCatName val="0"/>
          <c:showSerName val="0"/>
          <c:showPercent val="0"/>
          <c:showBubbleSize val="0"/>
        </c:dLbls>
        <c:marker val="1"/>
        <c:smooth val="0"/>
        <c:axId val="829634253"/>
        <c:axId val="870762444"/>
      </c:lineChart>
      <c:catAx>
        <c:axId val="829634253"/>
        <c:scaling>
          <c:orientation val="minMax"/>
          <c:min val="0"/>
        </c:scaling>
        <c:delete val="0"/>
        <c:axPos val="b"/>
        <c:title>
          <c:tx>
            <c:rich>
              <a:bodyPr/>
              <a:lstStyle/>
              <a:p>
                <a:pPr lvl="0">
                  <a:defRPr b="1">
                    <a:solidFill>
                      <a:srgbClr val="000000"/>
                    </a:solidFill>
                    <a:latin typeface="+mn-lt"/>
                  </a:defRPr>
                </a:pPr>
                <a:r>
                  <a:rPr lang="en-GB" b="1">
                    <a:solidFill>
                      <a:srgbClr val="000000"/>
                    </a:solidFill>
                    <a:latin typeface="+mn-lt"/>
                  </a:rPr>
                  <a:t>Month Post Hip Replacemnent</a:t>
                </a:r>
              </a:p>
            </c:rich>
          </c:tx>
          <c:overlay val="0"/>
        </c:title>
        <c:numFmt formatCode="General" sourceLinked="1"/>
        <c:majorTickMark val="none"/>
        <c:minorTickMark val="cross"/>
        <c:tickLblPos val="nextTo"/>
        <c:txPr>
          <a:bodyPr/>
          <a:lstStyle/>
          <a:p>
            <a:pPr lvl="0">
              <a:defRPr b="0">
                <a:solidFill>
                  <a:srgbClr val="000000"/>
                </a:solidFill>
                <a:latin typeface="+mn-lt"/>
              </a:defRPr>
            </a:pPr>
            <a:endParaRPr lang="en-US"/>
          </a:p>
        </c:txPr>
        <c:crossAx val="870762444"/>
        <c:crosses val="autoZero"/>
        <c:auto val="1"/>
        <c:lblAlgn val="ctr"/>
        <c:lblOffset val="100"/>
        <c:noMultiLvlLbl val="1"/>
      </c:catAx>
      <c:valAx>
        <c:axId val="87076244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en-GB" b="1">
                    <a:solidFill>
                      <a:srgbClr val="000000"/>
                    </a:solidFill>
                    <a:latin typeface="+mn-lt"/>
                  </a:rPr>
                  <a:t>Allowable Weight</a:t>
                </a:r>
              </a:p>
            </c:rich>
          </c:tx>
          <c:overlay val="0"/>
        </c:title>
        <c:numFmt formatCode="General" sourceLinked="1"/>
        <c:majorTickMark val="cross"/>
        <c:minorTickMark val="none"/>
        <c:tickLblPos val="nextTo"/>
        <c:spPr>
          <a:ln/>
        </c:spPr>
        <c:txPr>
          <a:bodyPr/>
          <a:lstStyle/>
          <a:p>
            <a:pPr lvl="0">
              <a:defRPr b="0">
                <a:solidFill>
                  <a:srgbClr val="000000"/>
                </a:solidFill>
                <a:latin typeface="+mn-lt"/>
              </a:defRPr>
            </a:pPr>
            <a:endParaRPr lang="en-US"/>
          </a:p>
        </c:txPr>
        <c:crossAx val="829634253"/>
        <c:crosses val="autoZero"/>
        <c:crossBetween val="between"/>
        <c:majorUnit val="50"/>
        <c:minorUnit val="50"/>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GB" b="1">
                <a:solidFill>
                  <a:srgbClr val="000000"/>
                </a:solidFill>
                <a:latin typeface="+mn-lt"/>
              </a:rPr>
              <a:t>Deep Squat: Allowable Weight By Month Post-Op</a:t>
            </a:r>
          </a:p>
        </c:rich>
      </c:tx>
      <c:overlay val="0"/>
    </c:title>
    <c:autoTitleDeleted val="0"/>
    <c:plotArea>
      <c:layout/>
      <c:lineChart>
        <c:grouping val="standard"/>
        <c:varyColors val="1"/>
        <c:ser>
          <c:idx val="0"/>
          <c:order val="0"/>
          <c:tx>
            <c:v>Upper</c:v>
          </c:tx>
          <c:spPr>
            <a:ln cmpd="sng">
              <a:solidFill>
                <a:schemeClr val="accent2"/>
              </a:solidFill>
            </a:ln>
          </c:spPr>
          <c:marker>
            <c:symbol val="circle"/>
            <c:size val="10"/>
            <c:spPr>
              <a:solidFill>
                <a:schemeClr val="accent2"/>
              </a:solidFill>
              <a:ln cmpd="sng">
                <a:solidFill>
                  <a:schemeClr val="accent2"/>
                </a:solidFill>
              </a:ln>
            </c:spPr>
          </c:marker>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bone'!$AA$23:$AA$39</c:f>
              <c:numCache>
                <c:formatCode>General</c:formatCode>
                <c:ptCount val="17"/>
                <c:pt idx="0">
                  <c:v>36.247041591000006</c:v>
                </c:pt>
                <c:pt idx="1">
                  <c:v>61.228296350000001</c:v>
                </c:pt>
                <c:pt idx="2">
                  <c:v>101.645748291</c:v>
                </c:pt>
                <c:pt idx="3">
                  <c:v>164.17002005000001</c:v>
                </c:pt>
                <c:pt idx="4">
                  <c:v>254.484951986</c:v>
                </c:pt>
                <c:pt idx="5">
                  <c:v>372.81583277099998</c:v>
                </c:pt>
                <c:pt idx="6">
                  <c:v>509.5</c:v>
                </c:pt>
                <c:pt idx="7">
                  <c:v>646.18416722900008</c:v>
                </c:pt>
                <c:pt idx="8">
                  <c:v>764.51504801400006</c:v>
                </c:pt>
                <c:pt idx="9">
                  <c:v>854.82997994999994</c:v>
                </c:pt>
                <c:pt idx="10">
                  <c:v>917.35425170899998</c:v>
                </c:pt>
                <c:pt idx="11">
                  <c:v>957.77170364999995</c:v>
                </c:pt>
                <c:pt idx="12">
                  <c:v>982.75295840900003</c:v>
                </c:pt>
                <c:pt idx="13">
                  <c:v>997.76776444500001</c:v>
                </c:pt>
                <c:pt idx="14">
                  <c:v>1006.6411247349999</c:v>
                </c:pt>
                <c:pt idx="15">
                  <c:v>1011.832774847</c:v>
                </c:pt>
                <c:pt idx="16">
                  <c:v>1014.852529378</c:v>
                </c:pt>
              </c:numCache>
            </c:numRef>
          </c:val>
          <c:smooth val="0"/>
          <c:extLst>
            <c:ext xmlns:c16="http://schemas.microsoft.com/office/drawing/2014/chart" uri="{C3380CC4-5D6E-409C-BE32-E72D297353CC}">
              <c16:uniqueId val="{00000000-3C57-4CB8-9F7F-B84A2554320E}"/>
            </c:ext>
          </c:extLst>
        </c:ser>
        <c:ser>
          <c:idx val="1"/>
          <c:order val="1"/>
          <c:tx>
            <c:v>Avg</c:v>
          </c:tx>
          <c:spPr>
            <a:ln cmpd="sng">
              <a:solidFill>
                <a:schemeClr val="accent3"/>
              </a:solidFill>
            </a:ln>
          </c:spPr>
          <c:marker>
            <c:symbol val="circle"/>
            <c:size val="10"/>
            <c:spPr>
              <a:solidFill>
                <a:schemeClr val="accent3"/>
              </a:solidFill>
              <a:ln cmpd="sng">
                <a:solidFill>
                  <a:schemeClr val="accent3"/>
                </a:solidFill>
              </a:ln>
            </c:spPr>
          </c:marker>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bone'!$AB$23:$AB$39</c:f>
              <c:numCache>
                <c:formatCode>General</c:formatCode>
                <c:ptCount val="17"/>
                <c:pt idx="0">
                  <c:v>26.361484793454551</c:v>
                </c:pt>
                <c:pt idx="1">
                  <c:v>44.529670072727271</c:v>
                </c:pt>
                <c:pt idx="2">
                  <c:v>73.924180575272729</c:v>
                </c:pt>
                <c:pt idx="3">
                  <c:v>119.39637821818182</c:v>
                </c:pt>
                <c:pt idx="4">
                  <c:v>185.07996508072728</c:v>
                </c:pt>
                <c:pt idx="5">
                  <c:v>271.13878746981817</c:v>
                </c:pt>
                <c:pt idx="6">
                  <c:v>370.54545454545456</c:v>
                </c:pt>
                <c:pt idx="7">
                  <c:v>469.95212162109095</c:v>
                </c:pt>
                <c:pt idx="8">
                  <c:v>556.0109440101819</c:v>
                </c:pt>
                <c:pt idx="9">
                  <c:v>621.69453087272723</c:v>
                </c:pt>
                <c:pt idx="10">
                  <c:v>667.16672851563635</c:v>
                </c:pt>
                <c:pt idx="11">
                  <c:v>696.56123901818182</c:v>
                </c:pt>
                <c:pt idx="12">
                  <c:v>714.72942429745456</c:v>
                </c:pt>
                <c:pt idx="13">
                  <c:v>725.64928323272727</c:v>
                </c:pt>
                <c:pt idx="14">
                  <c:v>732.10263617090902</c:v>
                </c:pt>
                <c:pt idx="15">
                  <c:v>735.87838170690907</c:v>
                </c:pt>
                <c:pt idx="16">
                  <c:v>738.07456682036366</c:v>
                </c:pt>
              </c:numCache>
            </c:numRef>
          </c:val>
          <c:smooth val="0"/>
          <c:extLst>
            <c:ext xmlns:c16="http://schemas.microsoft.com/office/drawing/2014/chart" uri="{C3380CC4-5D6E-409C-BE32-E72D297353CC}">
              <c16:uniqueId val="{00000001-3C57-4CB8-9F7F-B84A2554320E}"/>
            </c:ext>
          </c:extLst>
        </c:ser>
        <c:ser>
          <c:idx val="2"/>
          <c:order val="2"/>
          <c:tx>
            <c:v>Mid</c:v>
          </c:tx>
          <c:spPr>
            <a:ln cmpd="sng">
              <a:solidFill>
                <a:schemeClr val="accent4"/>
              </a:solidFill>
            </a:ln>
          </c:spPr>
          <c:marker>
            <c:symbol val="circle"/>
            <c:size val="10"/>
            <c:spPr>
              <a:solidFill>
                <a:schemeClr val="accent4"/>
              </a:solidFill>
              <a:ln cmpd="sng">
                <a:solidFill>
                  <a:schemeClr val="accent4"/>
                </a:solidFill>
              </a:ln>
            </c:spPr>
          </c:marker>
          <c:dPt>
            <c:idx val="10"/>
            <c:marker>
              <c:symbol val="none"/>
            </c:marker>
            <c:bubble3D val="0"/>
            <c:extLst>
              <c:ext xmlns:c16="http://schemas.microsoft.com/office/drawing/2014/chart" uri="{C3380CC4-5D6E-409C-BE32-E72D297353CC}">
                <c16:uniqueId val="{00000002-3C57-4CB8-9F7F-B84A2554320E}"/>
              </c:ext>
            </c:extLst>
          </c:dPt>
          <c:dPt>
            <c:idx val="14"/>
            <c:marker>
              <c:symbol val="none"/>
            </c:marker>
            <c:bubble3D val="0"/>
            <c:extLst>
              <c:ext xmlns:c16="http://schemas.microsoft.com/office/drawing/2014/chart" uri="{C3380CC4-5D6E-409C-BE32-E72D297353CC}">
                <c16:uniqueId val="{00000003-3C57-4CB8-9F7F-B84A2554320E}"/>
              </c:ext>
            </c:extLst>
          </c:dPt>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bone'!$AC$23:$AC$39</c:f>
              <c:numCache>
                <c:formatCode>General</c:formatCode>
                <c:ptCount val="17"/>
                <c:pt idx="0">
                  <c:v>20.712595194857148</c:v>
                </c:pt>
                <c:pt idx="1">
                  <c:v>34.987597914285715</c:v>
                </c:pt>
                <c:pt idx="2">
                  <c:v>58.083284737714287</c:v>
                </c:pt>
                <c:pt idx="3">
                  <c:v>93.811440028571425</c:v>
                </c:pt>
                <c:pt idx="4">
                  <c:v>145.41997256342856</c:v>
                </c:pt>
                <c:pt idx="5">
                  <c:v>213.0376187262857</c:v>
                </c:pt>
                <c:pt idx="6">
                  <c:v>291.14285714285717</c:v>
                </c:pt>
                <c:pt idx="7">
                  <c:v>369.24809555942863</c:v>
                </c:pt>
                <c:pt idx="8">
                  <c:v>436.86574172228575</c:v>
                </c:pt>
                <c:pt idx="9">
                  <c:v>488.47427425714284</c:v>
                </c:pt>
                <c:pt idx="10">
                  <c:v>524.20242954799994</c:v>
                </c:pt>
                <c:pt idx="11">
                  <c:v>547.29811637142859</c:v>
                </c:pt>
                <c:pt idx="12">
                  <c:v>561.57311909085718</c:v>
                </c:pt>
                <c:pt idx="13">
                  <c:v>570.15300825428574</c:v>
                </c:pt>
                <c:pt idx="14">
                  <c:v>575.22349984857135</c:v>
                </c:pt>
                <c:pt idx="15">
                  <c:v>578.19015705542859</c:v>
                </c:pt>
                <c:pt idx="16">
                  <c:v>579.91573107314287</c:v>
                </c:pt>
              </c:numCache>
            </c:numRef>
          </c:val>
          <c:smooth val="0"/>
          <c:extLst>
            <c:ext xmlns:c16="http://schemas.microsoft.com/office/drawing/2014/chart" uri="{C3380CC4-5D6E-409C-BE32-E72D297353CC}">
              <c16:uniqueId val="{00000004-3C57-4CB8-9F7F-B84A2554320E}"/>
            </c:ext>
          </c:extLst>
        </c:ser>
        <c:dLbls>
          <c:showLegendKey val="0"/>
          <c:showVal val="0"/>
          <c:showCatName val="0"/>
          <c:showSerName val="0"/>
          <c:showPercent val="0"/>
          <c:showBubbleSize val="0"/>
        </c:dLbls>
        <c:marker val="1"/>
        <c:smooth val="0"/>
        <c:axId val="1556217831"/>
        <c:axId val="2117071985"/>
      </c:lineChart>
      <c:catAx>
        <c:axId val="1556217831"/>
        <c:scaling>
          <c:orientation val="minMax"/>
          <c:min val="0"/>
        </c:scaling>
        <c:delete val="0"/>
        <c:axPos val="b"/>
        <c:title>
          <c:tx>
            <c:rich>
              <a:bodyPr/>
              <a:lstStyle/>
              <a:p>
                <a:pPr lvl="0">
                  <a:defRPr b="1">
                    <a:solidFill>
                      <a:srgbClr val="000000"/>
                    </a:solidFill>
                    <a:latin typeface="+mn-lt"/>
                  </a:defRPr>
                </a:pPr>
                <a:r>
                  <a:rPr lang="en-GB" b="1">
                    <a:solidFill>
                      <a:srgbClr val="000000"/>
                    </a:solidFill>
                    <a:latin typeface="+mn-lt"/>
                  </a:rPr>
                  <a:t>Month Post Hip Replacemnent</a:t>
                </a:r>
              </a:p>
            </c:rich>
          </c:tx>
          <c:overlay val="0"/>
        </c:title>
        <c:numFmt formatCode="General" sourceLinked="1"/>
        <c:majorTickMark val="none"/>
        <c:minorTickMark val="cross"/>
        <c:tickLblPos val="nextTo"/>
        <c:txPr>
          <a:bodyPr/>
          <a:lstStyle/>
          <a:p>
            <a:pPr lvl="0">
              <a:defRPr b="0">
                <a:solidFill>
                  <a:srgbClr val="000000"/>
                </a:solidFill>
                <a:latin typeface="+mn-lt"/>
              </a:defRPr>
            </a:pPr>
            <a:endParaRPr lang="en-US"/>
          </a:p>
        </c:txPr>
        <c:crossAx val="2117071985"/>
        <c:crosses val="autoZero"/>
        <c:auto val="1"/>
        <c:lblAlgn val="ctr"/>
        <c:lblOffset val="100"/>
        <c:noMultiLvlLbl val="1"/>
      </c:catAx>
      <c:valAx>
        <c:axId val="211707198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en-GB" b="1">
                    <a:solidFill>
                      <a:srgbClr val="000000"/>
                    </a:solidFill>
                    <a:latin typeface="+mn-lt"/>
                  </a:rPr>
                  <a:t>Allowable Weight</a:t>
                </a:r>
              </a:p>
            </c:rich>
          </c:tx>
          <c:overlay val="0"/>
        </c:title>
        <c:numFmt formatCode="General" sourceLinked="1"/>
        <c:majorTickMark val="cross"/>
        <c:minorTickMark val="none"/>
        <c:tickLblPos val="nextTo"/>
        <c:spPr>
          <a:ln/>
        </c:spPr>
        <c:txPr>
          <a:bodyPr/>
          <a:lstStyle/>
          <a:p>
            <a:pPr lvl="0">
              <a:defRPr b="0">
                <a:solidFill>
                  <a:srgbClr val="000000"/>
                </a:solidFill>
                <a:latin typeface="+mn-lt"/>
              </a:defRPr>
            </a:pPr>
            <a:endParaRPr lang="en-US"/>
          </a:p>
        </c:txPr>
        <c:crossAx val="1556217831"/>
        <c:crosses val="autoZero"/>
        <c:crossBetween val="between"/>
        <c:majorUnit val="50"/>
        <c:minorUnit val="50"/>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a:solidFill>
                  <a:srgbClr val="000000"/>
                </a:solidFill>
                <a:latin typeface="+mn-lt"/>
              </a:defRPr>
            </a:pPr>
            <a:r>
              <a:rPr lang="en-GB" b="0">
                <a:solidFill>
                  <a:srgbClr val="000000"/>
                </a:solidFill>
                <a:latin typeface="+mn-lt"/>
              </a:rPr>
              <a:t>% Osteointegration vs Month (Logistic Curve) </a:t>
            </a:r>
          </a:p>
        </c:rich>
      </c:tx>
      <c:overlay val="0"/>
    </c:title>
    <c:autoTitleDeleted val="0"/>
    <c:plotArea>
      <c:layout/>
      <c:lineChart>
        <c:grouping val="standard"/>
        <c:varyColors val="0"/>
        <c:ser>
          <c:idx val="0"/>
          <c:order val="0"/>
          <c:tx>
            <c:strRef>
              <c:f>'higher bone'!$C$19:$C$20</c:f>
              <c:strCache>
                <c:ptCount val="2"/>
                <c:pt idx="1">
                  <c:v>% Osteointegration
(Logistic Curve)</c:v>
                </c:pt>
              </c:strCache>
            </c:strRef>
          </c:tx>
          <c:spPr>
            <a:ln cmpd="sng">
              <a:solidFill>
                <a:srgbClr val="4285F4"/>
              </a:solidFill>
            </a:ln>
          </c:spPr>
          <c:marker>
            <c:symbol val="none"/>
          </c:marker>
          <c:cat>
            <c:numRef>
              <c:f>'higher bone'!$B$21:$B$39</c:f>
              <c:numCache>
                <c:formatCode>General</c:formatCode>
                <c:ptCount val="19"/>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numCache>
            </c:numRef>
          </c:cat>
          <c:val>
            <c:numRef>
              <c:f>'higher bone'!$C$21:$C$39</c:f>
              <c:numCache>
                <c:formatCode>0.00%</c:formatCode>
                <c:ptCount val="19"/>
                <c:pt idx="0">
                  <c:v>1.2128435E-2</c:v>
                </c:pt>
                <c:pt idx="1">
                  <c:v>2.0836344999999999E-2</c:v>
                </c:pt>
                <c:pt idx="2">
                  <c:v>3.5571189000000003E-2</c:v>
                </c:pt>
                <c:pt idx="3">
                  <c:v>6.0086649999999998E-2</c:v>
                </c:pt>
                <c:pt idx="4">
                  <c:v>9.9750488999999998E-2</c:v>
                </c:pt>
                <c:pt idx="5">
                  <c:v>0.16110895</c:v>
                </c:pt>
                <c:pt idx="6">
                  <c:v>0.24973989399999999</c:v>
                </c:pt>
                <c:pt idx="7">
                  <c:v>0.365864409</c:v>
                </c:pt>
                <c:pt idx="8">
                  <c:v>0.5</c:v>
                </c:pt>
                <c:pt idx="9">
                  <c:v>0.63413559100000005</c:v>
                </c:pt>
                <c:pt idx="10">
                  <c:v>0.75026010600000004</c:v>
                </c:pt>
                <c:pt idx="11">
                  <c:v>0.83889104999999997</c:v>
                </c:pt>
                <c:pt idx="12">
                  <c:v>0.90024951099999995</c:v>
                </c:pt>
                <c:pt idx="13">
                  <c:v>0.93991334999999998</c:v>
                </c:pt>
                <c:pt idx="14">
                  <c:v>0.964428811</c:v>
                </c:pt>
                <c:pt idx="15">
                  <c:v>0.97916365500000002</c:v>
                </c:pt>
                <c:pt idx="16">
                  <c:v>0.98787156499999995</c:v>
                </c:pt>
                <c:pt idx="17">
                  <c:v>0.99296641299999999</c:v>
                </c:pt>
                <c:pt idx="18">
                  <c:v>0.995929862</c:v>
                </c:pt>
              </c:numCache>
            </c:numRef>
          </c:val>
          <c:smooth val="0"/>
          <c:extLst>
            <c:ext xmlns:c16="http://schemas.microsoft.com/office/drawing/2014/chart" uri="{C3380CC4-5D6E-409C-BE32-E72D297353CC}">
              <c16:uniqueId val="{00000000-ECA2-4939-86C3-A31AB9A158A7}"/>
            </c:ext>
          </c:extLst>
        </c:ser>
        <c:dLbls>
          <c:showLegendKey val="0"/>
          <c:showVal val="0"/>
          <c:showCatName val="0"/>
          <c:showSerName val="0"/>
          <c:showPercent val="0"/>
          <c:showBubbleSize val="0"/>
        </c:dLbls>
        <c:smooth val="0"/>
        <c:axId val="210805627"/>
        <c:axId val="1517033557"/>
      </c:lineChart>
      <c:catAx>
        <c:axId val="210805627"/>
        <c:scaling>
          <c:orientation val="minMax"/>
        </c:scaling>
        <c:delete val="0"/>
        <c:axPos val="b"/>
        <c:title>
          <c:tx>
            <c:rich>
              <a:bodyPr/>
              <a:lstStyle/>
              <a:p>
                <a:pPr lvl="0">
                  <a:defRPr b="0">
                    <a:solidFill>
                      <a:srgbClr val="000000"/>
                    </a:solidFill>
                    <a:latin typeface="+mn-lt"/>
                  </a:defRPr>
                </a:pPr>
                <a:r>
                  <a:rPr lang="en-GB" b="0">
                    <a:solidFill>
                      <a:srgbClr val="000000"/>
                    </a:solidFill>
                    <a:latin typeface="+mn-lt"/>
                  </a:rPr>
                  <a:t>Month</a:t>
                </a:r>
              </a:p>
            </c:rich>
          </c:tx>
          <c:overlay val="0"/>
        </c:title>
        <c:numFmt formatCode="General" sourceLinked="1"/>
        <c:majorTickMark val="cross"/>
        <c:minorTickMark val="none"/>
        <c:tickLblPos val="nextTo"/>
        <c:txPr>
          <a:bodyPr/>
          <a:lstStyle/>
          <a:p>
            <a:pPr lvl="0">
              <a:defRPr b="0">
                <a:solidFill>
                  <a:srgbClr val="000000"/>
                </a:solidFill>
                <a:latin typeface="+mn-lt"/>
              </a:defRPr>
            </a:pPr>
            <a:endParaRPr lang="en-US"/>
          </a:p>
        </c:txPr>
        <c:crossAx val="1517033557"/>
        <c:crosses val="autoZero"/>
        <c:auto val="1"/>
        <c:lblAlgn val="ctr"/>
        <c:lblOffset val="100"/>
        <c:noMultiLvlLbl val="1"/>
      </c:catAx>
      <c:valAx>
        <c:axId val="151703355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lang="en-GB" b="0">
                    <a:solidFill>
                      <a:srgbClr val="000000"/>
                    </a:solidFill>
                    <a:latin typeface="+mn-lt"/>
                  </a:rPr>
                  <a:t>% Osteointegration
(Logistic Curve)</a:t>
                </a:r>
              </a:p>
            </c:rich>
          </c:tx>
          <c:overlay val="0"/>
        </c:title>
        <c:numFmt formatCode="0.00%" sourceLinked="1"/>
        <c:majorTickMark val="cross"/>
        <c:minorTickMark val="none"/>
        <c:tickLblPos val="nextTo"/>
        <c:spPr>
          <a:ln/>
        </c:spPr>
        <c:txPr>
          <a:bodyPr/>
          <a:lstStyle/>
          <a:p>
            <a:pPr lvl="0">
              <a:defRPr b="0">
                <a:solidFill>
                  <a:srgbClr val="000000"/>
                </a:solidFill>
                <a:latin typeface="+mn-lt"/>
              </a:defRPr>
            </a:pPr>
            <a:endParaRPr lang="en-US"/>
          </a:p>
        </c:txPr>
        <c:crossAx val="210805627"/>
        <c:crosses val="autoZero"/>
        <c:crossBetween val="between"/>
        <c:majorUnit val="0.1"/>
        <c:minorUnit val="0.05"/>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1">
                <a:solidFill>
                  <a:srgbClr val="000000"/>
                </a:solidFill>
                <a:latin typeface="+mn-lt"/>
              </a:defRPr>
            </a:pPr>
            <a:r>
              <a:rPr lang="en-GB" b="1">
                <a:solidFill>
                  <a:srgbClr val="000000"/>
                </a:solidFill>
                <a:latin typeface="+mn-lt"/>
              </a:rPr>
              <a:t>Shallow Squat: Allowable Weight By Month Post-Op</a:t>
            </a:r>
          </a:p>
        </c:rich>
      </c:tx>
      <c:overlay val="0"/>
    </c:title>
    <c:autoTitleDeleted val="0"/>
    <c:plotArea>
      <c:layout/>
      <c:lineChart>
        <c:grouping val="standard"/>
        <c:varyColors val="1"/>
        <c:ser>
          <c:idx val="0"/>
          <c:order val="0"/>
          <c:tx>
            <c:v>Upper</c:v>
          </c:tx>
          <c:spPr>
            <a:ln cmpd="sng">
              <a:solidFill>
                <a:schemeClr val="accent2"/>
              </a:solidFill>
            </a:ln>
          </c:spPr>
          <c:marker>
            <c:symbol val="circle"/>
            <c:size val="10"/>
            <c:spPr>
              <a:solidFill>
                <a:schemeClr val="accent2"/>
              </a:solidFill>
              <a:ln cmpd="sng">
                <a:solidFill>
                  <a:schemeClr val="accent2"/>
                </a:solidFill>
              </a:ln>
            </c:spPr>
          </c:marker>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bone'!$AL$23:$AL$39</c:f>
              <c:numCache>
                <c:formatCode>General</c:formatCode>
                <c:ptCount val="17"/>
                <c:pt idx="0">
                  <c:v>72.494083182000011</c:v>
                </c:pt>
                <c:pt idx="1">
                  <c:v>122.4565927</c:v>
                </c:pt>
                <c:pt idx="2">
                  <c:v>203.29149658200001</c:v>
                </c:pt>
                <c:pt idx="3">
                  <c:v>328.34004010000001</c:v>
                </c:pt>
                <c:pt idx="4">
                  <c:v>508.969903972</c:v>
                </c:pt>
                <c:pt idx="5">
                  <c:v>745.63166554199995</c:v>
                </c:pt>
                <c:pt idx="6">
                  <c:v>1019</c:v>
                </c:pt>
                <c:pt idx="7">
                  <c:v>1292.3683344580002</c:v>
                </c:pt>
                <c:pt idx="8">
                  <c:v>1529.0300960280001</c:v>
                </c:pt>
                <c:pt idx="9">
                  <c:v>1530.5</c:v>
                </c:pt>
                <c:pt idx="10">
                  <c:v>1530.5</c:v>
                </c:pt>
                <c:pt idx="11">
                  <c:v>1530.5</c:v>
                </c:pt>
                <c:pt idx="12">
                  <c:v>1530.5</c:v>
                </c:pt>
                <c:pt idx="13">
                  <c:v>1530.5</c:v>
                </c:pt>
                <c:pt idx="14">
                  <c:v>1530.5</c:v>
                </c:pt>
                <c:pt idx="15">
                  <c:v>1530.5</c:v>
                </c:pt>
                <c:pt idx="16">
                  <c:v>1530.5</c:v>
                </c:pt>
              </c:numCache>
            </c:numRef>
          </c:val>
          <c:smooth val="0"/>
          <c:extLst>
            <c:ext xmlns:c16="http://schemas.microsoft.com/office/drawing/2014/chart" uri="{C3380CC4-5D6E-409C-BE32-E72D297353CC}">
              <c16:uniqueId val="{00000000-AD0F-4A2B-AC41-C03A71F73A68}"/>
            </c:ext>
          </c:extLst>
        </c:ser>
        <c:ser>
          <c:idx val="1"/>
          <c:order val="1"/>
          <c:tx>
            <c:v>Avg</c:v>
          </c:tx>
          <c:spPr>
            <a:ln cmpd="sng">
              <a:solidFill>
                <a:schemeClr val="accent3"/>
              </a:solidFill>
            </a:ln>
          </c:spPr>
          <c:marker>
            <c:symbol val="circle"/>
            <c:size val="10"/>
            <c:spPr>
              <a:solidFill>
                <a:schemeClr val="accent3"/>
              </a:solidFill>
              <a:ln cmpd="sng">
                <a:solidFill>
                  <a:schemeClr val="accent3"/>
                </a:solidFill>
              </a:ln>
            </c:spPr>
          </c:marker>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bone'!$AM$23:$AM$39</c:f>
              <c:numCache>
                <c:formatCode>General</c:formatCode>
                <c:ptCount val="17"/>
                <c:pt idx="0">
                  <c:v>48.32938878800001</c:v>
                </c:pt>
                <c:pt idx="1">
                  <c:v>81.637728466666672</c:v>
                </c:pt>
                <c:pt idx="2">
                  <c:v>135.52766438800001</c:v>
                </c:pt>
                <c:pt idx="3">
                  <c:v>218.89336006666667</c:v>
                </c:pt>
                <c:pt idx="4">
                  <c:v>339.31326931466668</c:v>
                </c:pt>
                <c:pt idx="5">
                  <c:v>497.08777702799995</c:v>
                </c:pt>
                <c:pt idx="6">
                  <c:v>679.33333333333337</c:v>
                </c:pt>
                <c:pt idx="7">
                  <c:v>861.57888963866674</c:v>
                </c:pt>
                <c:pt idx="8">
                  <c:v>1019.3533973520001</c:v>
                </c:pt>
                <c:pt idx="9">
                  <c:v>1139.7733065999998</c:v>
                </c:pt>
                <c:pt idx="10">
                  <c:v>1223.1390022786666</c:v>
                </c:pt>
                <c:pt idx="11">
                  <c:v>1224.4000000000001</c:v>
                </c:pt>
                <c:pt idx="12">
                  <c:v>1224.4000000000001</c:v>
                </c:pt>
                <c:pt idx="13">
                  <c:v>1224.4000000000001</c:v>
                </c:pt>
                <c:pt idx="14">
                  <c:v>1224.4000000000001</c:v>
                </c:pt>
                <c:pt idx="15">
                  <c:v>1224.4000000000001</c:v>
                </c:pt>
                <c:pt idx="16">
                  <c:v>1224.4000000000001</c:v>
                </c:pt>
              </c:numCache>
            </c:numRef>
          </c:val>
          <c:smooth val="0"/>
          <c:extLst>
            <c:ext xmlns:c16="http://schemas.microsoft.com/office/drawing/2014/chart" uri="{C3380CC4-5D6E-409C-BE32-E72D297353CC}">
              <c16:uniqueId val="{00000001-AD0F-4A2B-AC41-C03A71F73A68}"/>
            </c:ext>
          </c:extLst>
        </c:ser>
        <c:ser>
          <c:idx val="2"/>
          <c:order val="2"/>
          <c:tx>
            <c:v>Mid</c:v>
          </c:tx>
          <c:spPr>
            <a:ln cmpd="sng">
              <a:solidFill>
                <a:schemeClr val="accent4"/>
              </a:solidFill>
            </a:ln>
          </c:spPr>
          <c:marker>
            <c:symbol val="circle"/>
            <c:size val="10"/>
            <c:spPr>
              <a:solidFill>
                <a:schemeClr val="accent4"/>
              </a:solidFill>
              <a:ln cmpd="sng">
                <a:solidFill>
                  <a:schemeClr val="accent4"/>
                </a:solidFill>
              </a:ln>
            </c:spPr>
          </c:marker>
          <c:dPt>
            <c:idx val="10"/>
            <c:marker>
              <c:symbol val="none"/>
            </c:marker>
            <c:bubble3D val="0"/>
            <c:extLst>
              <c:ext xmlns:c16="http://schemas.microsoft.com/office/drawing/2014/chart" uri="{C3380CC4-5D6E-409C-BE32-E72D297353CC}">
                <c16:uniqueId val="{00000002-AD0F-4A2B-AC41-C03A71F73A68}"/>
              </c:ext>
            </c:extLst>
          </c:dPt>
          <c:cat>
            <c:numRef>
              <c:f>'higher bone'!$B$23:$B$39</c:f>
              <c:numCache>
                <c:formatCode>General</c:formatCode>
                <c:ptCount val="17"/>
                <c:pt idx="0">
                  <c:v>1</c:v>
                </c:pt>
                <c:pt idx="1">
                  <c:v>1.5</c:v>
                </c:pt>
                <c:pt idx="2">
                  <c:v>2</c:v>
                </c:pt>
                <c:pt idx="3">
                  <c:v>2.5</c:v>
                </c:pt>
                <c:pt idx="4">
                  <c:v>3</c:v>
                </c:pt>
                <c:pt idx="5">
                  <c:v>3.5</c:v>
                </c:pt>
                <c:pt idx="6">
                  <c:v>4</c:v>
                </c:pt>
                <c:pt idx="7">
                  <c:v>4.5</c:v>
                </c:pt>
                <c:pt idx="8">
                  <c:v>5</c:v>
                </c:pt>
                <c:pt idx="9">
                  <c:v>5.5</c:v>
                </c:pt>
                <c:pt idx="10">
                  <c:v>6</c:v>
                </c:pt>
                <c:pt idx="11">
                  <c:v>6.5</c:v>
                </c:pt>
                <c:pt idx="12">
                  <c:v>7</c:v>
                </c:pt>
                <c:pt idx="13">
                  <c:v>7.5</c:v>
                </c:pt>
                <c:pt idx="14">
                  <c:v>8</c:v>
                </c:pt>
                <c:pt idx="15">
                  <c:v>8.5</c:v>
                </c:pt>
                <c:pt idx="16">
                  <c:v>9</c:v>
                </c:pt>
              </c:numCache>
            </c:numRef>
          </c:cat>
          <c:val>
            <c:numRef>
              <c:f>'higher bone'!$AN$23:$AN$39</c:f>
              <c:numCache>
                <c:formatCode>General</c:formatCode>
                <c:ptCount val="17"/>
                <c:pt idx="0">
                  <c:v>36.247041591000006</c:v>
                </c:pt>
                <c:pt idx="1">
                  <c:v>61.228296350000001</c:v>
                </c:pt>
                <c:pt idx="2">
                  <c:v>101.645748291</c:v>
                </c:pt>
                <c:pt idx="3">
                  <c:v>164.17002005000001</c:v>
                </c:pt>
                <c:pt idx="4">
                  <c:v>254.484951986</c:v>
                </c:pt>
                <c:pt idx="5">
                  <c:v>372.81583277099998</c:v>
                </c:pt>
                <c:pt idx="6">
                  <c:v>509.5</c:v>
                </c:pt>
                <c:pt idx="7">
                  <c:v>646.18416722900008</c:v>
                </c:pt>
                <c:pt idx="8">
                  <c:v>764.51504801400006</c:v>
                </c:pt>
                <c:pt idx="9">
                  <c:v>854.82997994999994</c:v>
                </c:pt>
                <c:pt idx="10">
                  <c:v>917.35425170899998</c:v>
                </c:pt>
                <c:pt idx="11">
                  <c:v>957.77170364999995</c:v>
                </c:pt>
                <c:pt idx="12">
                  <c:v>982.75295840900003</c:v>
                </c:pt>
                <c:pt idx="13">
                  <c:v>997.76776444500001</c:v>
                </c:pt>
                <c:pt idx="14">
                  <c:v>1006.6411247349999</c:v>
                </c:pt>
                <c:pt idx="15">
                  <c:v>1011.832774847</c:v>
                </c:pt>
                <c:pt idx="16">
                  <c:v>1014.852529378</c:v>
                </c:pt>
              </c:numCache>
            </c:numRef>
          </c:val>
          <c:smooth val="0"/>
          <c:extLst>
            <c:ext xmlns:c16="http://schemas.microsoft.com/office/drawing/2014/chart" uri="{C3380CC4-5D6E-409C-BE32-E72D297353CC}">
              <c16:uniqueId val="{00000003-AD0F-4A2B-AC41-C03A71F73A68}"/>
            </c:ext>
          </c:extLst>
        </c:ser>
        <c:dLbls>
          <c:showLegendKey val="0"/>
          <c:showVal val="0"/>
          <c:showCatName val="0"/>
          <c:showSerName val="0"/>
          <c:showPercent val="0"/>
          <c:showBubbleSize val="0"/>
        </c:dLbls>
        <c:marker val="1"/>
        <c:smooth val="0"/>
        <c:axId val="1610131572"/>
        <c:axId val="2008096835"/>
      </c:lineChart>
      <c:catAx>
        <c:axId val="1610131572"/>
        <c:scaling>
          <c:orientation val="minMax"/>
          <c:min val="0"/>
        </c:scaling>
        <c:delete val="0"/>
        <c:axPos val="b"/>
        <c:title>
          <c:tx>
            <c:rich>
              <a:bodyPr/>
              <a:lstStyle/>
              <a:p>
                <a:pPr lvl="0">
                  <a:defRPr b="1">
                    <a:solidFill>
                      <a:srgbClr val="000000"/>
                    </a:solidFill>
                    <a:latin typeface="+mn-lt"/>
                  </a:defRPr>
                </a:pPr>
                <a:r>
                  <a:rPr lang="en-GB" b="1">
                    <a:solidFill>
                      <a:srgbClr val="000000"/>
                    </a:solidFill>
                    <a:latin typeface="+mn-lt"/>
                  </a:rPr>
                  <a:t>Month Post Hip Replacemnent</a:t>
                </a:r>
              </a:p>
            </c:rich>
          </c:tx>
          <c:overlay val="0"/>
        </c:title>
        <c:numFmt formatCode="General" sourceLinked="1"/>
        <c:majorTickMark val="none"/>
        <c:minorTickMark val="cross"/>
        <c:tickLblPos val="nextTo"/>
        <c:txPr>
          <a:bodyPr/>
          <a:lstStyle/>
          <a:p>
            <a:pPr lvl="0">
              <a:defRPr b="0">
                <a:solidFill>
                  <a:srgbClr val="000000"/>
                </a:solidFill>
                <a:latin typeface="+mn-lt"/>
              </a:defRPr>
            </a:pPr>
            <a:endParaRPr lang="en-US"/>
          </a:p>
        </c:txPr>
        <c:crossAx val="2008096835"/>
        <c:crosses val="autoZero"/>
        <c:auto val="1"/>
        <c:lblAlgn val="ctr"/>
        <c:lblOffset val="100"/>
        <c:noMultiLvlLbl val="1"/>
      </c:catAx>
      <c:valAx>
        <c:axId val="200809683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1">
                    <a:solidFill>
                      <a:srgbClr val="000000"/>
                    </a:solidFill>
                    <a:latin typeface="+mn-lt"/>
                  </a:defRPr>
                </a:pPr>
                <a:r>
                  <a:rPr lang="en-GB" b="1">
                    <a:solidFill>
                      <a:srgbClr val="000000"/>
                    </a:solidFill>
                    <a:latin typeface="+mn-lt"/>
                  </a:rPr>
                  <a:t>Allowable Weight</a:t>
                </a:r>
              </a:p>
            </c:rich>
          </c:tx>
          <c:overlay val="0"/>
        </c:title>
        <c:numFmt formatCode="General" sourceLinked="1"/>
        <c:majorTickMark val="cross"/>
        <c:minorTickMark val="none"/>
        <c:tickLblPos val="nextTo"/>
        <c:spPr>
          <a:ln/>
        </c:spPr>
        <c:txPr>
          <a:bodyPr/>
          <a:lstStyle/>
          <a:p>
            <a:pPr lvl="0">
              <a:defRPr b="0">
                <a:solidFill>
                  <a:srgbClr val="000000"/>
                </a:solidFill>
                <a:latin typeface="+mn-lt"/>
              </a:defRPr>
            </a:pPr>
            <a:endParaRPr lang="en-US"/>
          </a:p>
        </c:txPr>
        <c:crossAx val="1610131572"/>
        <c:crosses val="autoZero"/>
        <c:crossBetween val="between"/>
        <c:majorUnit val="50"/>
        <c:minorUnit val="50"/>
      </c:valAx>
    </c:plotArea>
    <c:legend>
      <c:legendPos val="r"/>
      <c:overlay val="0"/>
      <c:txPr>
        <a:bodyPr/>
        <a:lstStyle/>
        <a:p>
          <a:pPr lvl="0">
            <a:defRPr b="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7</xdr:col>
      <xdr:colOff>247650</xdr:colOff>
      <xdr:row>40</xdr:row>
      <xdr:rowOff>66675</xdr:rowOff>
    </xdr:from>
    <xdr:ext cx="6534150" cy="4953000"/>
    <xdr:graphicFrame macro="">
      <xdr:nvGraphicFramePr>
        <xdr:cNvPr id="2" name="Chart 1" title="Chart">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18</xdr:col>
      <xdr:colOff>266700</xdr:colOff>
      <xdr:row>40</xdr:row>
      <xdr:rowOff>66675</xdr:rowOff>
    </xdr:from>
    <xdr:ext cx="6486525" cy="4953000"/>
    <xdr:graphicFrame macro="">
      <xdr:nvGraphicFramePr>
        <xdr:cNvPr id="3" name="Chart 2" title="Chart">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0</xdr:col>
      <xdr:colOff>200025</xdr:colOff>
      <xdr:row>40</xdr:row>
      <xdr:rowOff>66675</xdr:rowOff>
    </xdr:from>
    <xdr:ext cx="7124700" cy="4953000"/>
    <xdr:graphicFrame macro="">
      <xdr:nvGraphicFramePr>
        <xdr:cNvPr id="4" name="Chart 3" title="Chart">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29</xdr:col>
      <xdr:colOff>285750</xdr:colOff>
      <xdr:row>40</xdr:row>
      <xdr:rowOff>66675</xdr:rowOff>
    </xdr:from>
    <xdr:ext cx="6486525" cy="4953000"/>
    <xdr:graphicFrame macro="">
      <xdr:nvGraphicFramePr>
        <xdr:cNvPr id="5" name="Chart 4" title="Chart">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twoCellAnchor>
    <xdr:from>
      <xdr:col>7</xdr:col>
      <xdr:colOff>228600</xdr:colOff>
      <xdr:row>3</xdr:row>
      <xdr:rowOff>57150</xdr:rowOff>
    </xdr:from>
    <xdr:to>
      <xdr:col>21</xdr:col>
      <xdr:colOff>19050</xdr:colOff>
      <xdr:row>16</xdr:row>
      <xdr:rowOff>114300</xdr:rowOff>
    </xdr:to>
    <xdr:sp macro="" textlink="">
      <xdr:nvSpPr>
        <xdr:cNvPr id="6" name="TextBox 5">
          <a:extLst>
            <a:ext uri="{FF2B5EF4-FFF2-40B4-BE49-F238E27FC236}">
              <a16:creationId xmlns:a16="http://schemas.microsoft.com/office/drawing/2014/main" id="{6945B68C-7D9C-8503-67F6-3F8515F90DF5}"/>
            </a:ext>
          </a:extLst>
        </xdr:cNvPr>
        <xdr:cNvSpPr txBox="1"/>
      </xdr:nvSpPr>
      <xdr:spPr>
        <a:xfrm>
          <a:off x="7016750" y="584200"/>
          <a:ext cx="7372350" cy="2457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b="1" i="0">
              <a:solidFill>
                <a:srgbClr val="FF0000"/>
              </a:solidFill>
              <a:effectLst/>
              <a:latin typeface="+mn-lt"/>
              <a:ea typeface="+mn-ea"/>
              <a:cs typeface="+mn-cs"/>
            </a:rPr>
            <a:t>Disclaime</a:t>
          </a:r>
          <a:r>
            <a:rPr lang="en-GB" sz="1000" b="0" i="0">
              <a:solidFill>
                <a:srgbClr val="FF0000"/>
              </a:solidFill>
              <a:effectLst/>
              <a:latin typeface="+mn-lt"/>
              <a:ea typeface="+mn-ea"/>
              <a:cs typeface="+mn-cs"/>
            </a:rPr>
            <a:t>r</a:t>
          </a:r>
        </a:p>
        <a:p>
          <a:r>
            <a:rPr lang="en-GB" sz="1000" b="0" i="0">
              <a:solidFill>
                <a:srgbClr val="FF0000"/>
              </a:solidFill>
              <a:effectLst/>
              <a:latin typeface="+mn-lt"/>
              <a:ea typeface="+mn-ea"/>
              <a:cs typeface="+mn-cs"/>
            </a:rPr>
            <a:t>I am not a clinician, sports, or medical professional, </a:t>
          </a:r>
          <a:r>
            <a:rPr lang="en-GB" sz="1000" b="0" i="0" u="sng">
              <a:solidFill>
                <a:srgbClr val="FF0000"/>
              </a:solidFill>
              <a:effectLst/>
              <a:latin typeface="+mn-lt"/>
              <a:ea typeface="+mn-ea"/>
              <a:cs typeface="+mn-cs"/>
            </a:rPr>
            <a:t>and this resource and article is not clinical or medical advice</a:t>
          </a:r>
          <a:r>
            <a:rPr lang="en-GB" sz="1000" b="0" i="0">
              <a:solidFill>
                <a:srgbClr val="FF0000"/>
              </a:solidFill>
              <a:effectLst/>
              <a:latin typeface="+mn-lt"/>
              <a:ea typeface="+mn-ea"/>
              <a:cs typeface="+mn-cs"/>
            </a:rPr>
            <a:t>. Please take the information in this post AS-IS.</a:t>
          </a:r>
          <a:br>
            <a:rPr lang="en-GB" sz="1000" b="0" i="0">
              <a:solidFill>
                <a:srgbClr val="FF0000"/>
              </a:solidFill>
              <a:effectLst/>
              <a:latin typeface="+mn-lt"/>
              <a:ea typeface="+mn-ea"/>
              <a:cs typeface="+mn-cs"/>
            </a:rPr>
          </a:br>
          <a:endParaRPr lang="en-GB" sz="1000" b="0" i="0">
            <a:solidFill>
              <a:srgbClr val="FF0000"/>
            </a:solidFill>
            <a:effectLst/>
            <a:latin typeface="+mn-lt"/>
            <a:ea typeface="+mn-ea"/>
            <a:cs typeface="+mn-cs"/>
          </a:endParaRPr>
        </a:p>
        <a:p>
          <a:r>
            <a:rPr lang="en-GB" sz="1000" b="0" i="0">
              <a:solidFill>
                <a:srgbClr val="FF0000"/>
              </a:solidFill>
              <a:effectLst/>
              <a:latin typeface="+mn-lt"/>
              <a:ea typeface="+mn-ea"/>
              <a:cs typeface="+mn-cs"/>
            </a:rPr>
            <a:t>The calculations in this post are based on numerous assumptions, some of which could be wrong. I’ve tried to base these on sensible, researched assumptions, which I will outline in the article. However, as with any model, if any of the assumptions are incorrect, the results could be inaccurate, potentially by a large margin. It’s also important to remember that the human body varies from person to person. Some individuals may recover more quickly, while others might take longer, so what is safe for one may not be safe for another. This article is not intended as a guide, nor is it medical advice. You should always consult your surgeon and physiotherapist and not rely on the numbers in this blog. What I’m doing here is simply sharing my own decision-making process for informational purposes only. Please ensure that your surgeon and qualified physiotherapist guide your recovery process. Lifting weights that are unsafe for your stage of recovery could lead to catastrophic consequences, including implant failure, revision surgery, and serious health issues. </a:t>
          </a:r>
          <a:br>
            <a:rPr lang="en-GB" sz="1000" b="0" i="0">
              <a:solidFill>
                <a:srgbClr val="FF0000"/>
              </a:solidFill>
              <a:effectLst/>
              <a:latin typeface="+mn-lt"/>
              <a:ea typeface="+mn-ea"/>
              <a:cs typeface="+mn-cs"/>
            </a:rPr>
          </a:br>
          <a:endParaRPr lang="en-GB" sz="1000" b="0" i="0">
            <a:solidFill>
              <a:srgbClr val="FF0000"/>
            </a:solidFill>
            <a:effectLst/>
            <a:latin typeface="+mn-lt"/>
            <a:ea typeface="+mn-ea"/>
            <a:cs typeface="+mn-cs"/>
          </a:endParaRPr>
        </a:p>
        <a:p>
          <a:r>
            <a:rPr lang="en-GB" sz="1000" b="0" i="0">
              <a:solidFill>
                <a:srgbClr val="FF0000"/>
              </a:solidFill>
              <a:effectLst/>
              <a:latin typeface="+mn-lt"/>
              <a:ea typeface="+mn-ea"/>
              <a:cs typeface="+mn-cs"/>
            </a:rPr>
            <a:t>And 100% do not go and think, "Andrew's graph says 400KG, so it's safe for me to go and YOLO a 400KG 1RM". That is not the spirit of this article!</a:t>
          </a:r>
          <a:br>
            <a:rPr lang="en-GB" sz="1000" b="0" i="0">
              <a:solidFill>
                <a:srgbClr val="FF0000"/>
              </a:solidFill>
              <a:effectLst/>
              <a:latin typeface="+mn-lt"/>
              <a:ea typeface="+mn-ea"/>
              <a:cs typeface="+mn-cs"/>
            </a:rPr>
          </a:br>
          <a:br>
            <a:rPr lang="en-GB" sz="1000" b="0" i="0">
              <a:solidFill>
                <a:srgbClr val="FF0000"/>
              </a:solidFill>
              <a:effectLst/>
              <a:latin typeface="+mn-lt"/>
              <a:ea typeface="+mn-ea"/>
              <a:cs typeface="+mn-cs"/>
            </a:rPr>
          </a:br>
          <a:r>
            <a:rPr lang="en-GB" sz="1000" b="0" i="0">
              <a:solidFill>
                <a:srgbClr val="FF0000"/>
              </a:solidFill>
              <a:effectLst/>
              <a:latin typeface="+mn-lt"/>
              <a:ea typeface="+mn-ea"/>
              <a:cs typeface="+mn-cs"/>
            </a:rPr>
            <a:t>https://www.andrewleeward.com/blog/bone-impant-strength-post-hip-replacement/</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andrewleeward.com/blog/bone-impant-strength-post-hip-replac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N39"/>
  <sheetViews>
    <sheetView tabSelected="1" workbookViewId="0">
      <pane ySplit="3" topLeftCell="A4" activePane="bottomLeft" state="frozen"/>
      <selection pane="bottomLeft" activeCell="W7" sqref="W7"/>
    </sheetView>
  </sheetViews>
  <sheetFormatPr defaultColWidth="12.6328125" defaultRowHeight="15.75" customHeight="1" x14ac:dyDescent="0.25"/>
  <cols>
    <col min="1" max="1" width="3" customWidth="1"/>
    <col min="2" max="2" width="28.26953125" customWidth="1"/>
    <col min="3" max="3" width="15.36328125" customWidth="1"/>
    <col min="8" max="8" width="3.453125" customWidth="1"/>
    <col min="9" max="18" width="8.453125" customWidth="1"/>
    <col min="19" max="19" width="3.6328125" customWidth="1"/>
    <col min="20" max="29" width="8.453125" customWidth="1"/>
    <col min="30" max="30" width="3.90625" customWidth="1"/>
    <col min="31" max="40" width="8.453125" customWidth="1"/>
  </cols>
  <sheetData>
    <row r="1" spans="1:40" ht="13" x14ac:dyDescent="0.3">
      <c r="A1" s="1"/>
      <c r="B1" s="2"/>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5.75" customHeight="1" x14ac:dyDescent="0.4">
      <c r="A2" s="1"/>
      <c r="B2" s="3" t="s">
        <v>0</v>
      </c>
      <c r="C2" s="1"/>
      <c r="D2" s="52" t="s">
        <v>1</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row>
    <row r="3" spans="1:40" ht="13" x14ac:dyDescent="0.3">
      <c r="A3" s="1"/>
      <c r="B3" s="2"/>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1:40" ht="13" x14ac:dyDescent="0.3">
      <c r="B4" s="4"/>
    </row>
    <row r="5" spans="1:40" ht="13" x14ac:dyDescent="0.3">
      <c r="B5" s="5" t="s">
        <v>33</v>
      </c>
      <c r="C5" s="6"/>
      <c r="D5" s="7"/>
    </row>
    <row r="6" spans="1:40" ht="15.75" customHeight="1" x14ac:dyDescent="0.25">
      <c r="B6" s="8" t="s">
        <v>2</v>
      </c>
      <c r="C6" s="9">
        <v>17839</v>
      </c>
      <c r="D6" s="10" t="s">
        <v>3</v>
      </c>
    </row>
    <row r="7" spans="1:40" ht="15.75" customHeight="1" x14ac:dyDescent="0.25">
      <c r="B7" s="11" t="s">
        <v>4</v>
      </c>
      <c r="C7" s="12">
        <f>3061</f>
        <v>3061</v>
      </c>
      <c r="D7" s="13" t="s">
        <v>3</v>
      </c>
    </row>
    <row r="8" spans="1:40" ht="15.75" customHeight="1" x14ac:dyDescent="0.25">
      <c r="B8" s="14" t="s">
        <v>5</v>
      </c>
      <c r="C8" s="15">
        <v>1019</v>
      </c>
      <c r="D8" s="16" t="s">
        <v>3</v>
      </c>
    </row>
    <row r="9" spans="1:40" ht="15.75" customHeight="1" x14ac:dyDescent="0.25">
      <c r="B9" s="12"/>
      <c r="C9" s="12"/>
    </row>
    <row r="10" spans="1:40" ht="13" x14ac:dyDescent="0.3">
      <c r="B10" s="17" t="s">
        <v>6</v>
      </c>
      <c r="C10" s="9"/>
      <c r="D10" s="9"/>
      <c r="E10" s="9"/>
      <c r="F10" s="10"/>
    </row>
    <row r="11" spans="1:40" ht="13" x14ac:dyDescent="0.3">
      <c r="B11" s="18" t="s">
        <v>7</v>
      </c>
      <c r="C11" s="19" t="s">
        <v>8</v>
      </c>
      <c r="D11" s="19" t="s">
        <v>9</v>
      </c>
      <c r="E11" s="19" t="s">
        <v>10</v>
      </c>
      <c r="F11" s="20" t="s">
        <v>11</v>
      </c>
    </row>
    <row r="12" spans="1:40" ht="15.75" customHeight="1" x14ac:dyDescent="0.25">
      <c r="B12" s="8" t="s">
        <v>12</v>
      </c>
      <c r="C12" s="9" t="s">
        <v>13</v>
      </c>
      <c r="D12" s="9">
        <v>6</v>
      </c>
      <c r="E12" s="9">
        <f t="shared" ref="E12:E17" si="0">((F12-D12)/2)+D12</f>
        <v>8</v>
      </c>
      <c r="F12" s="10">
        <v>10</v>
      </c>
    </row>
    <row r="13" spans="1:40" ht="15.75" customHeight="1" x14ac:dyDescent="0.25">
      <c r="B13" s="11" t="s">
        <v>14</v>
      </c>
      <c r="C13" s="12" t="s">
        <v>13</v>
      </c>
      <c r="D13" s="12">
        <v>4</v>
      </c>
      <c r="E13" s="12">
        <f t="shared" si="0"/>
        <v>5</v>
      </c>
      <c r="F13" s="13">
        <v>6</v>
      </c>
    </row>
    <row r="14" spans="1:40" ht="15.75" customHeight="1" x14ac:dyDescent="0.25">
      <c r="B14" s="14" t="s">
        <v>15</v>
      </c>
      <c r="C14" s="15" t="s">
        <v>13</v>
      </c>
      <c r="D14" s="15">
        <v>4</v>
      </c>
      <c r="E14" s="15">
        <f t="shared" si="0"/>
        <v>4.5</v>
      </c>
      <c r="F14" s="16">
        <v>5</v>
      </c>
    </row>
    <row r="15" spans="1:40" ht="15.75" customHeight="1" x14ac:dyDescent="0.25">
      <c r="B15" s="8" t="s">
        <v>12</v>
      </c>
      <c r="C15" s="9" t="s">
        <v>16</v>
      </c>
      <c r="D15" s="9">
        <v>2</v>
      </c>
      <c r="E15" s="9">
        <f t="shared" si="0"/>
        <v>2.75</v>
      </c>
      <c r="F15" s="10">
        <v>3.5</v>
      </c>
    </row>
    <row r="16" spans="1:40" ht="13" x14ac:dyDescent="0.3">
      <c r="B16" s="11" t="s">
        <v>14</v>
      </c>
      <c r="C16" s="12" t="s">
        <v>16</v>
      </c>
      <c r="D16" s="12">
        <v>1</v>
      </c>
      <c r="E16" s="12">
        <f t="shared" si="0"/>
        <v>1.5</v>
      </c>
      <c r="F16" s="13">
        <v>2</v>
      </c>
      <c r="AD16" s="4"/>
      <c r="AE16" s="4"/>
      <c r="AF16" s="4"/>
      <c r="AG16" s="4"/>
      <c r="AH16" s="4"/>
      <c r="AI16" s="4"/>
      <c r="AJ16" s="4"/>
      <c r="AK16" s="4"/>
      <c r="AL16" s="4"/>
      <c r="AM16" s="4"/>
      <c r="AN16" s="4"/>
    </row>
    <row r="17" spans="1:40" ht="13" x14ac:dyDescent="0.3">
      <c r="B17" s="14" t="s">
        <v>15</v>
      </c>
      <c r="C17" s="15" t="s">
        <v>16</v>
      </c>
      <c r="D17" s="15">
        <v>3.8</v>
      </c>
      <c r="E17" s="15">
        <f t="shared" si="0"/>
        <v>4.4000000000000004</v>
      </c>
      <c r="F17" s="16">
        <v>5</v>
      </c>
      <c r="AD17" s="4"/>
      <c r="AE17" s="4"/>
      <c r="AF17" s="4"/>
      <c r="AG17" s="4"/>
      <c r="AH17" s="4"/>
      <c r="AI17" s="4"/>
      <c r="AJ17" s="4"/>
      <c r="AK17" s="4"/>
      <c r="AL17" s="4"/>
      <c r="AM17" s="4"/>
      <c r="AN17" s="4"/>
    </row>
    <row r="18" spans="1:40" ht="15.75" customHeight="1" x14ac:dyDescent="0.35">
      <c r="B18" s="12"/>
      <c r="C18" s="12"/>
      <c r="I18" s="53" t="s">
        <v>17</v>
      </c>
      <c r="J18" s="54"/>
      <c r="K18" s="54"/>
      <c r="L18" s="54"/>
      <c r="M18" s="54"/>
      <c r="N18" s="54"/>
      <c r="O18" s="54"/>
      <c r="P18" s="54"/>
      <c r="Q18" s="54"/>
      <c r="R18" s="55"/>
      <c r="T18" s="53" t="s">
        <v>18</v>
      </c>
      <c r="U18" s="54"/>
      <c r="V18" s="54"/>
      <c r="W18" s="54"/>
      <c r="X18" s="54"/>
      <c r="Y18" s="54"/>
      <c r="Z18" s="54"/>
      <c r="AA18" s="54"/>
      <c r="AB18" s="54"/>
      <c r="AC18" s="55"/>
      <c r="AD18" s="4"/>
      <c r="AE18" s="53" t="s">
        <v>19</v>
      </c>
      <c r="AF18" s="54"/>
      <c r="AG18" s="54"/>
      <c r="AH18" s="54"/>
      <c r="AI18" s="54"/>
      <c r="AJ18" s="54"/>
      <c r="AK18" s="54"/>
      <c r="AL18" s="54"/>
      <c r="AM18" s="54"/>
      <c r="AN18" s="55"/>
    </row>
    <row r="19" spans="1:40" ht="13" x14ac:dyDescent="0.3">
      <c r="A19" s="21"/>
      <c r="B19" s="22"/>
      <c r="C19" s="22"/>
      <c r="D19" s="56" t="s">
        <v>20</v>
      </c>
      <c r="E19" s="57"/>
      <c r="F19" s="58" t="s">
        <v>21</v>
      </c>
      <c r="G19" s="57"/>
      <c r="I19" s="24"/>
      <c r="J19" s="59" t="s">
        <v>22</v>
      </c>
      <c r="K19" s="60"/>
      <c r="L19" s="61"/>
      <c r="M19" s="59" t="s">
        <v>16</v>
      </c>
      <c r="N19" s="60"/>
      <c r="O19" s="61"/>
      <c r="P19" s="59" t="s">
        <v>23</v>
      </c>
      <c r="Q19" s="60"/>
      <c r="R19" s="61"/>
      <c r="S19" s="21"/>
      <c r="T19" s="24"/>
      <c r="U19" s="59" t="s">
        <v>22</v>
      </c>
      <c r="V19" s="60"/>
      <c r="W19" s="61"/>
      <c r="X19" s="59" t="s">
        <v>16</v>
      </c>
      <c r="Y19" s="60"/>
      <c r="Z19" s="61"/>
      <c r="AA19" s="59" t="s">
        <v>23</v>
      </c>
      <c r="AB19" s="60"/>
      <c r="AC19" s="61"/>
      <c r="AD19" s="4"/>
      <c r="AE19" s="24"/>
      <c r="AF19" s="59" t="s">
        <v>22</v>
      </c>
      <c r="AG19" s="60"/>
      <c r="AH19" s="61"/>
      <c r="AI19" s="59" t="s">
        <v>16</v>
      </c>
      <c r="AJ19" s="60"/>
      <c r="AK19" s="61"/>
      <c r="AL19" s="59" t="s">
        <v>23</v>
      </c>
      <c r="AM19" s="60"/>
      <c r="AN19" s="61"/>
    </row>
    <row r="20" spans="1:40" ht="39" x14ac:dyDescent="0.3">
      <c r="A20" s="21"/>
      <c r="B20" s="22" t="s">
        <v>24</v>
      </c>
      <c r="C20" s="22" t="s">
        <v>25</v>
      </c>
      <c r="D20" s="25" t="s">
        <v>26</v>
      </c>
      <c r="E20" s="2" t="s">
        <v>27</v>
      </c>
      <c r="F20" s="22" t="s">
        <v>26</v>
      </c>
      <c r="G20" s="22" t="s">
        <v>28</v>
      </c>
      <c r="I20" s="24" t="s">
        <v>24</v>
      </c>
      <c r="J20" s="26" t="s">
        <v>29</v>
      </c>
      <c r="K20" s="23" t="s">
        <v>10</v>
      </c>
      <c r="L20" s="27" t="s">
        <v>30</v>
      </c>
      <c r="M20" s="26" t="s">
        <v>29</v>
      </c>
      <c r="N20" s="23" t="s">
        <v>10</v>
      </c>
      <c r="O20" s="27" t="s">
        <v>30</v>
      </c>
      <c r="P20" s="26" t="s">
        <v>29</v>
      </c>
      <c r="Q20" s="23" t="s">
        <v>10</v>
      </c>
      <c r="R20" s="27" t="s">
        <v>30</v>
      </c>
      <c r="S20" s="21"/>
      <c r="T20" s="24" t="s">
        <v>24</v>
      </c>
      <c r="U20" s="26" t="s">
        <v>29</v>
      </c>
      <c r="V20" s="23" t="s">
        <v>10</v>
      </c>
      <c r="W20" s="27" t="s">
        <v>30</v>
      </c>
      <c r="X20" s="26" t="s">
        <v>29</v>
      </c>
      <c r="Y20" s="23" t="s">
        <v>10</v>
      </c>
      <c r="Z20" s="27" t="s">
        <v>30</v>
      </c>
      <c r="AA20" s="26" t="s">
        <v>29</v>
      </c>
      <c r="AB20" s="23" t="s">
        <v>10</v>
      </c>
      <c r="AC20" s="27" t="s">
        <v>30</v>
      </c>
      <c r="AD20" s="4"/>
      <c r="AE20" s="24" t="s">
        <v>24</v>
      </c>
      <c r="AF20" s="26" t="s">
        <v>29</v>
      </c>
      <c r="AG20" s="23" t="s">
        <v>10</v>
      </c>
      <c r="AH20" s="27" t="s">
        <v>30</v>
      </c>
      <c r="AI20" s="26" t="s">
        <v>29</v>
      </c>
      <c r="AJ20" s="23" t="s">
        <v>10</v>
      </c>
      <c r="AK20" s="27" t="s">
        <v>30</v>
      </c>
      <c r="AL20" s="26" t="s">
        <v>29</v>
      </c>
      <c r="AM20" s="23" t="s">
        <v>10</v>
      </c>
      <c r="AN20" s="27" t="s">
        <v>30</v>
      </c>
    </row>
    <row r="21" spans="1:40" ht="13" x14ac:dyDescent="0.3">
      <c r="B21" s="28">
        <v>0</v>
      </c>
      <c r="C21" s="29">
        <v>1.2128435E-2</v>
      </c>
      <c r="D21" s="12">
        <f t="shared" ref="D21:D39" si="1">MIN($C$7,$C$6*C21)</f>
        <v>216.359151965</v>
      </c>
      <c r="E21" s="4">
        <f t="shared" ref="E21:E39" si="2">D21*2</f>
        <v>432.71830392999999</v>
      </c>
      <c r="F21" s="12">
        <f t="shared" ref="F21:F39" si="3">$C$8*C21</f>
        <v>12.358875265</v>
      </c>
      <c r="G21" s="4">
        <f t="shared" ref="G21:G39" si="4">F21*2</f>
        <v>24.71775053</v>
      </c>
      <c r="I21" s="30">
        <f t="shared" ref="I21:I39" si="5">B21</f>
        <v>0</v>
      </c>
      <c r="J21" s="31">
        <f t="shared" ref="J21:L21" si="6">$E21/D$14</f>
        <v>108.1795759825</v>
      </c>
      <c r="K21" s="32">
        <f t="shared" si="6"/>
        <v>96.15962309555556</v>
      </c>
      <c r="L21" s="33">
        <f t="shared" si="6"/>
        <v>86.543660786000004</v>
      </c>
      <c r="M21" s="31">
        <f t="shared" ref="M21:O21" si="7">$G21/D$17</f>
        <v>6.5046711921052633</v>
      </c>
      <c r="N21" s="32">
        <f t="shared" si="7"/>
        <v>5.6176705749999991</v>
      </c>
      <c r="O21" s="33">
        <f t="shared" si="7"/>
        <v>4.943550106</v>
      </c>
      <c r="P21" s="11">
        <f t="shared" ref="P21:R21" si="8">MIN(M21,J21)</f>
        <v>6.5046711921052633</v>
      </c>
      <c r="Q21" s="12">
        <f t="shared" si="8"/>
        <v>5.6176705749999991</v>
      </c>
      <c r="R21" s="13">
        <f t="shared" si="8"/>
        <v>4.943550106</v>
      </c>
      <c r="T21" s="30">
        <f t="shared" ref="T21:T39" si="9">B21</f>
        <v>0</v>
      </c>
      <c r="U21" s="31">
        <f t="shared" ref="U21:W21" si="10">$E21/D$12</f>
        <v>72.11971732166667</v>
      </c>
      <c r="V21" s="32">
        <f t="shared" si="10"/>
        <v>54.089787991249999</v>
      </c>
      <c r="W21" s="33">
        <f t="shared" si="10"/>
        <v>43.271830393000002</v>
      </c>
      <c r="X21" s="31">
        <f t="shared" ref="X21:Z21" si="11">$G21/D$15</f>
        <v>12.358875265</v>
      </c>
      <c r="Y21" s="32">
        <f t="shared" si="11"/>
        <v>8.98827292</v>
      </c>
      <c r="Z21" s="33">
        <f t="shared" si="11"/>
        <v>7.062214437142857</v>
      </c>
      <c r="AA21" s="11">
        <f t="shared" ref="AA21:AC21" si="12">MIN(X21,U21)</f>
        <v>12.358875265</v>
      </c>
      <c r="AB21" s="12">
        <f t="shared" si="12"/>
        <v>8.98827292</v>
      </c>
      <c r="AC21" s="13">
        <f t="shared" si="12"/>
        <v>7.062214437142857</v>
      </c>
      <c r="AD21" s="4"/>
      <c r="AE21" s="30">
        <v>0</v>
      </c>
      <c r="AF21" s="31">
        <f t="shared" ref="AF21:AH21" si="13">$E21/D$13</f>
        <v>108.1795759825</v>
      </c>
      <c r="AG21" s="32">
        <f t="shared" si="13"/>
        <v>86.543660786000004</v>
      </c>
      <c r="AH21" s="33">
        <f t="shared" si="13"/>
        <v>72.11971732166667</v>
      </c>
      <c r="AI21" s="31">
        <f t="shared" ref="AI21:AK21" si="14">$G21/D$16</f>
        <v>24.71775053</v>
      </c>
      <c r="AJ21" s="32">
        <f t="shared" si="14"/>
        <v>16.478500353333335</v>
      </c>
      <c r="AK21" s="33">
        <f t="shared" si="14"/>
        <v>12.358875265</v>
      </c>
      <c r="AL21" s="11">
        <f t="shared" ref="AL21:AN21" si="15">MIN(AI21,AF21)</f>
        <v>24.71775053</v>
      </c>
      <c r="AM21" s="12">
        <f t="shared" si="15"/>
        <v>16.478500353333335</v>
      </c>
      <c r="AN21" s="13">
        <f t="shared" si="15"/>
        <v>12.358875265</v>
      </c>
    </row>
    <row r="22" spans="1:40" ht="13" x14ac:dyDescent="0.3">
      <c r="B22" s="28">
        <f t="shared" ref="B22:B39" si="16">B21+0.5</f>
        <v>0.5</v>
      </c>
      <c r="C22" s="29">
        <v>2.0836344999999999E-2</v>
      </c>
      <c r="D22" s="12">
        <f t="shared" si="1"/>
        <v>371.69955845499999</v>
      </c>
      <c r="E22" s="4">
        <f t="shared" si="2"/>
        <v>743.39911690999998</v>
      </c>
      <c r="F22" s="12">
        <f t="shared" si="3"/>
        <v>21.232235554999999</v>
      </c>
      <c r="G22" s="4">
        <f t="shared" si="4"/>
        <v>42.464471109999998</v>
      </c>
      <c r="I22" s="30">
        <f t="shared" si="5"/>
        <v>0.5</v>
      </c>
      <c r="J22" s="31">
        <f t="shared" ref="J22:L22" si="17">$E22/D$14</f>
        <v>185.84977922749999</v>
      </c>
      <c r="K22" s="32">
        <f t="shared" si="17"/>
        <v>165.19980375777777</v>
      </c>
      <c r="L22" s="33">
        <f t="shared" si="17"/>
        <v>148.679823382</v>
      </c>
      <c r="M22" s="31">
        <f t="shared" ref="M22:O22" si="18">$G22/D$17</f>
        <v>11.174860818421052</v>
      </c>
      <c r="N22" s="32">
        <f t="shared" si="18"/>
        <v>9.6510161613636356</v>
      </c>
      <c r="O22" s="33">
        <f t="shared" si="18"/>
        <v>8.4928942220000003</v>
      </c>
      <c r="P22" s="11">
        <f t="shared" ref="P22:R22" si="19">MIN(M22,J22)</f>
        <v>11.174860818421052</v>
      </c>
      <c r="Q22" s="12">
        <f t="shared" si="19"/>
        <v>9.6510161613636356</v>
      </c>
      <c r="R22" s="13">
        <f t="shared" si="19"/>
        <v>8.4928942220000003</v>
      </c>
      <c r="T22" s="30">
        <f t="shared" si="9"/>
        <v>0.5</v>
      </c>
      <c r="U22" s="31">
        <f t="shared" ref="U22:W22" si="20">$E22/D$12</f>
        <v>123.89985281833333</v>
      </c>
      <c r="V22" s="32">
        <f t="shared" si="20"/>
        <v>92.924889613749997</v>
      </c>
      <c r="W22" s="33">
        <f t="shared" si="20"/>
        <v>74.339911690999998</v>
      </c>
      <c r="X22" s="31">
        <f t="shared" ref="X22:Z22" si="21">$G22/D$15</f>
        <v>21.232235554999999</v>
      </c>
      <c r="Y22" s="32">
        <f t="shared" si="21"/>
        <v>15.441625858181817</v>
      </c>
      <c r="Z22" s="33">
        <f t="shared" si="21"/>
        <v>12.132706031428571</v>
      </c>
      <c r="AA22" s="11">
        <f t="shared" ref="AA22:AC22" si="22">MIN(X22,U22)</f>
        <v>21.232235554999999</v>
      </c>
      <c r="AB22" s="12">
        <f t="shared" si="22"/>
        <v>15.441625858181817</v>
      </c>
      <c r="AC22" s="13">
        <f t="shared" si="22"/>
        <v>12.132706031428571</v>
      </c>
      <c r="AD22" s="4"/>
      <c r="AE22" s="30">
        <v>0.5</v>
      </c>
      <c r="AF22" s="31">
        <f t="shared" ref="AF22:AH22" si="23">$E22/D$13</f>
        <v>185.84977922749999</v>
      </c>
      <c r="AG22" s="32">
        <f t="shared" si="23"/>
        <v>148.679823382</v>
      </c>
      <c r="AH22" s="33">
        <f t="shared" si="23"/>
        <v>123.89985281833333</v>
      </c>
      <c r="AI22" s="31">
        <f t="shared" ref="AI22:AK22" si="24">$G22/D$16</f>
        <v>42.464471109999998</v>
      </c>
      <c r="AJ22" s="32">
        <f t="shared" si="24"/>
        <v>28.309647406666667</v>
      </c>
      <c r="AK22" s="33">
        <f t="shared" si="24"/>
        <v>21.232235554999999</v>
      </c>
      <c r="AL22" s="11">
        <f t="shared" ref="AL22:AN22" si="25">MIN(AI22,AF22)</f>
        <v>42.464471109999998</v>
      </c>
      <c r="AM22" s="12">
        <f t="shared" si="25"/>
        <v>28.309647406666667</v>
      </c>
      <c r="AN22" s="13">
        <f t="shared" si="25"/>
        <v>21.232235554999999</v>
      </c>
    </row>
    <row r="23" spans="1:40" ht="13" x14ac:dyDescent="0.3">
      <c r="B23" s="28">
        <f t="shared" si="16"/>
        <v>1</v>
      </c>
      <c r="C23" s="29">
        <v>3.5571189000000003E-2</v>
      </c>
      <c r="D23" s="12">
        <f t="shared" si="1"/>
        <v>634.5544405710001</v>
      </c>
      <c r="E23" s="4">
        <f t="shared" si="2"/>
        <v>1269.1088811420002</v>
      </c>
      <c r="F23" s="12">
        <f t="shared" si="3"/>
        <v>36.247041591000006</v>
      </c>
      <c r="G23" s="4">
        <f t="shared" si="4"/>
        <v>72.494083182000011</v>
      </c>
      <c r="I23" s="30">
        <f t="shared" si="5"/>
        <v>1</v>
      </c>
      <c r="J23" s="31">
        <f t="shared" ref="J23:L23" si="26">$E23/D$14</f>
        <v>317.27722028550005</v>
      </c>
      <c r="K23" s="32">
        <f t="shared" si="26"/>
        <v>282.02419580933338</v>
      </c>
      <c r="L23" s="33">
        <f t="shared" si="26"/>
        <v>253.82177622840004</v>
      </c>
      <c r="M23" s="31">
        <f t="shared" ref="M23:O23" si="27">$G23/D$17</f>
        <v>19.077390311052635</v>
      </c>
      <c r="N23" s="32">
        <f t="shared" si="27"/>
        <v>16.475927995909093</v>
      </c>
      <c r="O23" s="33">
        <f t="shared" si="27"/>
        <v>14.498816636400003</v>
      </c>
      <c r="P23" s="11">
        <f t="shared" ref="P23:R23" si="28">MIN(M23,J23)</f>
        <v>19.077390311052635</v>
      </c>
      <c r="Q23" s="12">
        <f t="shared" si="28"/>
        <v>16.475927995909093</v>
      </c>
      <c r="R23" s="13">
        <f t="shared" si="28"/>
        <v>14.498816636400003</v>
      </c>
      <c r="T23" s="30">
        <f t="shared" si="9"/>
        <v>1</v>
      </c>
      <c r="U23" s="31">
        <f t="shared" ref="U23:W23" si="29">$E23/D$12</f>
        <v>211.51814685700003</v>
      </c>
      <c r="V23" s="32">
        <f t="shared" si="29"/>
        <v>158.63861014275003</v>
      </c>
      <c r="W23" s="33">
        <f t="shared" si="29"/>
        <v>126.91088811420002</v>
      </c>
      <c r="X23" s="31">
        <f t="shared" ref="X23:Z23" si="30">$G23/D$15</f>
        <v>36.247041591000006</v>
      </c>
      <c r="Y23" s="32">
        <f t="shared" si="30"/>
        <v>26.361484793454551</v>
      </c>
      <c r="Z23" s="33">
        <f t="shared" si="30"/>
        <v>20.712595194857148</v>
      </c>
      <c r="AA23" s="11">
        <f t="shared" ref="AA23:AC23" si="31">MIN(X23,U23)</f>
        <v>36.247041591000006</v>
      </c>
      <c r="AB23" s="12">
        <f t="shared" si="31"/>
        <v>26.361484793454551</v>
      </c>
      <c r="AC23" s="13">
        <f t="shared" si="31"/>
        <v>20.712595194857148</v>
      </c>
      <c r="AD23" s="4"/>
      <c r="AE23" s="30">
        <v>1</v>
      </c>
      <c r="AF23" s="31">
        <f t="shared" ref="AF23:AH23" si="32">$E23/D$13</f>
        <v>317.27722028550005</v>
      </c>
      <c r="AG23" s="32">
        <f t="shared" si="32"/>
        <v>253.82177622840004</v>
      </c>
      <c r="AH23" s="33">
        <f t="shared" si="32"/>
        <v>211.51814685700003</v>
      </c>
      <c r="AI23" s="31">
        <f t="shared" ref="AI23:AK23" si="33">$G23/D$16</f>
        <v>72.494083182000011</v>
      </c>
      <c r="AJ23" s="32">
        <f t="shared" si="33"/>
        <v>48.32938878800001</v>
      </c>
      <c r="AK23" s="33">
        <f t="shared" si="33"/>
        <v>36.247041591000006</v>
      </c>
      <c r="AL23" s="11">
        <f t="shared" ref="AL23:AN23" si="34">MIN(AI23,AF23)</f>
        <v>72.494083182000011</v>
      </c>
      <c r="AM23" s="12">
        <f t="shared" si="34"/>
        <v>48.32938878800001</v>
      </c>
      <c r="AN23" s="13">
        <f t="shared" si="34"/>
        <v>36.247041591000006</v>
      </c>
    </row>
    <row r="24" spans="1:40" ht="13" x14ac:dyDescent="0.3">
      <c r="B24" s="28">
        <f t="shared" si="16"/>
        <v>1.5</v>
      </c>
      <c r="C24" s="29">
        <v>6.0086649999999998E-2</v>
      </c>
      <c r="D24" s="12">
        <f t="shared" si="1"/>
        <v>1071.88574935</v>
      </c>
      <c r="E24" s="4">
        <f t="shared" si="2"/>
        <v>2143.7714986999999</v>
      </c>
      <c r="F24" s="12">
        <f t="shared" si="3"/>
        <v>61.228296350000001</v>
      </c>
      <c r="G24" s="4">
        <f t="shared" si="4"/>
        <v>122.4565927</v>
      </c>
      <c r="I24" s="30">
        <f t="shared" si="5"/>
        <v>1.5</v>
      </c>
      <c r="J24" s="31">
        <f t="shared" ref="J24:L24" si="35">$E24/D$14</f>
        <v>535.94287467499998</v>
      </c>
      <c r="K24" s="32">
        <f t="shared" si="35"/>
        <v>476.39366637777778</v>
      </c>
      <c r="L24" s="33">
        <f t="shared" si="35"/>
        <v>428.75429973999996</v>
      </c>
      <c r="M24" s="31">
        <f t="shared" ref="M24:O24" si="36">$G24/D$17</f>
        <v>32.225419131578953</v>
      </c>
      <c r="N24" s="32">
        <f t="shared" si="36"/>
        <v>27.831043795454544</v>
      </c>
      <c r="O24" s="33">
        <f t="shared" si="36"/>
        <v>24.491318540000002</v>
      </c>
      <c r="P24" s="11">
        <f t="shared" ref="P24:R24" si="37">MIN(M24,J24)</f>
        <v>32.225419131578953</v>
      </c>
      <c r="Q24" s="12">
        <f t="shared" si="37"/>
        <v>27.831043795454544</v>
      </c>
      <c r="R24" s="13">
        <f t="shared" si="37"/>
        <v>24.491318540000002</v>
      </c>
      <c r="T24" s="30">
        <f t="shared" si="9"/>
        <v>1.5</v>
      </c>
      <c r="U24" s="31">
        <f t="shared" ref="U24:W24" si="38">$E24/D$12</f>
        <v>357.2952497833333</v>
      </c>
      <c r="V24" s="32">
        <f t="shared" si="38"/>
        <v>267.97143733749999</v>
      </c>
      <c r="W24" s="33">
        <f t="shared" si="38"/>
        <v>214.37714986999998</v>
      </c>
      <c r="X24" s="31">
        <f t="shared" ref="X24:Z24" si="39">$G24/D$15</f>
        <v>61.228296350000001</v>
      </c>
      <c r="Y24" s="32">
        <f t="shared" si="39"/>
        <v>44.529670072727271</v>
      </c>
      <c r="Z24" s="33">
        <f t="shared" si="39"/>
        <v>34.987597914285715</v>
      </c>
      <c r="AA24" s="11">
        <f t="shared" ref="AA24:AC24" si="40">MIN(X24,U24)</f>
        <v>61.228296350000001</v>
      </c>
      <c r="AB24" s="12">
        <f t="shared" si="40"/>
        <v>44.529670072727271</v>
      </c>
      <c r="AC24" s="13">
        <f t="shared" si="40"/>
        <v>34.987597914285715</v>
      </c>
      <c r="AD24" s="4"/>
      <c r="AE24" s="30">
        <v>1.5</v>
      </c>
      <c r="AF24" s="31">
        <f t="shared" ref="AF24:AH24" si="41">$E24/D$13</f>
        <v>535.94287467499998</v>
      </c>
      <c r="AG24" s="32">
        <f t="shared" si="41"/>
        <v>428.75429973999996</v>
      </c>
      <c r="AH24" s="33">
        <f t="shared" si="41"/>
        <v>357.2952497833333</v>
      </c>
      <c r="AI24" s="31">
        <f t="shared" ref="AI24:AK24" si="42">$G24/D$16</f>
        <v>122.4565927</v>
      </c>
      <c r="AJ24" s="32">
        <f t="shared" si="42"/>
        <v>81.637728466666672</v>
      </c>
      <c r="AK24" s="33">
        <f t="shared" si="42"/>
        <v>61.228296350000001</v>
      </c>
      <c r="AL24" s="11">
        <f t="shared" ref="AL24:AN24" si="43">MIN(AI24,AF24)</f>
        <v>122.4565927</v>
      </c>
      <c r="AM24" s="12">
        <f t="shared" si="43"/>
        <v>81.637728466666672</v>
      </c>
      <c r="AN24" s="13">
        <f t="shared" si="43"/>
        <v>61.228296350000001</v>
      </c>
    </row>
    <row r="25" spans="1:40" ht="13" x14ac:dyDescent="0.3">
      <c r="B25" s="28">
        <f t="shared" si="16"/>
        <v>2</v>
      </c>
      <c r="C25" s="29">
        <v>9.9750488999999998E-2</v>
      </c>
      <c r="D25" s="12">
        <f t="shared" si="1"/>
        <v>1779.4489732709999</v>
      </c>
      <c r="E25" s="4">
        <f t="shared" si="2"/>
        <v>3558.8979465419998</v>
      </c>
      <c r="F25" s="12">
        <f t="shared" si="3"/>
        <v>101.645748291</v>
      </c>
      <c r="G25" s="4">
        <f t="shared" si="4"/>
        <v>203.29149658200001</v>
      </c>
      <c r="I25" s="30">
        <f t="shared" si="5"/>
        <v>2</v>
      </c>
      <c r="J25" s="31">
        <f t="shared" ref="J25:L25" si="44">$E25/D$14</f>
        <v>889.72448663549994</v>
      </c>
      <c r="K25" s="32">
        <f t="shared" si="44"/>
        <v>790.86621034266659</v>
      </c>
      <c r="L25" s="33">
        <f t="shared" si="44"/>
        <v>711.77958930839998</v>
      </c>
      <c r="M25" s="31">
        <f t="shared" ref="M25:O25" si="45">$G25/D$17</f>
        <v>53.497762258421055</v>
      </c>
      <c r="N25" s="32">
        <f t="shared" si="45"/>
        <v>46.202612859545454</v>
      </c>
      <c r="O25" s="33">
        <f t="shared" si="45"/>
        <v>40.658299316400004</v>
      </c>
      <c r="P25" s="11">
        <f t="shared" ref="P25:R25" si="46">MIN(M25,J25)</f>
        <v>53.497762258421055</v>
      </c>
      <c r="Q25" s="12">
        <f t="shared" si="46"/>
        <v>46.202612859545454</v>
      </c>
      <c r="R25" s="13">
        <f t="shared" si="46"/>
        <v>40.658299316400004</v>
      </c>
      <c r="T25" s="30">
        <f t="shared" si="9"/>
        <v>2</v>
      </c>
      <c r="U25" s="31">
        <f t="shared" ref="U25:W25" si="47">$E25/D$12</f>
        <v>593.149657757</v>
      </c>
      <c r="V25" s="32">
        <f t="shared" si="47"/>
        <v>444.86224331774997</v>
      </c>
      <c r="W25" s="33">
        <f t="shared" si="47"/>
        <v>355.88979465419999</v>
      </c>
      <c r="X25" s="31">
        <f t="shared" ref="X25:Z25" si="48">$G25/D$15</f>
        <v>101.645748291</v>
      </c>
      <c r="Y25" s="32">
        <f t="shared" si="48"/>
        <v>73.924180575272729</v>
      </c>
      <c r="Z25" s="33">
        <f t="shared" si="48"/>
        <v>58.083284737714287</v>
      </c>
      <c r="AA25" s="11">
        <f t="shared" ref="AA25:AC25" si="49">MIN(X25,U25)</f>
        <v>101.645748291</v>
      </c>
      <c r="AB25" s="12">
        <f t="shared" si="49"/>
        <v>73.924180575272729</v>
      </c>
      <c r="AC25" s="13">
        <f t="shared" si="49"/>
        <v>58.083284737714287</v>
      </c>
      <c r="AD25" s="4"/>
      <c r="AE25" s="30">
        <v>2</v>
      </c>
      <c r="AF25" s="31">
        <f t="shared" ref="AF25:AH25" si="50">$E25/D$13</f>
        <v>889.72448663549994</v>
      </c>
      <c r="AG25" s="32">
        <f t="shared" si="50"/>
        <v>711.77958930839998</v>
      </c>
      <c r="AH25" s="33">
        <f t="shared" si="50"/>
        <v>593.149657757</v>
      </c>
      <c r="AI25" s="31">
        <f t="shared" ref="AI25:AK25" si="51">$G25/D$16</f>
        <v>203.29149658200001</v>
      </c>
      <c r="AJ25" s="32">
        <f t="shared" si="51"/>
        <v>135.52766438800001</v>
      </c>
      <c r="AK25" s="33">
        <f t="shared" si="51"/>
        <v>101.645748291</v>
      </c>
      <c r="AL25" s="11">
        <f t="shared" ref="AL25:AN25" si="52">MIN(AI25,AF25)</f>
        <v>203.29149658200001</v>
      </c>
      <c r="AM25" s="12">
        <f t="shared" si="52"/>
        <v>135.52766438800001</v>
      </c>
      <c r="AN25" s="13">
        <f t="shared" si="52"/>
        <v>101.645748291</v>
      </c>
    </row>
    <row r="26" spans="1:40" ht="13" x14ac:dyDescent="0.3">
      <c r="B26" s="28">
        <f t="shared" si="16"/>
        <v>2.5</v>
      </c>
      <c r="C26" s="29">
        <v>0.16110895</v>
      </c>
      <c r="D26" s="12">
        <f t="shared" si="1"/>
        <v>2874.0225590499999</v>
      </c>
      <c r="E26" s="4">
        <f t="shared" si="2"/>
        <v>5748.0451180999999</v>
      </c>
      <c r="F26" s="12">
        <f t="shared" si="3"/>
        <v>164.17002005000001</v>
      </c>
      <c r="G26" s="4">
        <f t="shared" si="4"/>
        <v>328.34004010000001</v>
      </c>
      <c r="I26" s="30">
        <f t="shared" si="5"/>
        <v>2.5</v>
      </c>
      <c r="J26" s="31">
        <f t="shared" ref="J26:L26" si="53">$E26/D$14</f>
        <v>1437.011279525</v>
      </c>
      <c r="K26" s="32">
        <f t="shared" si="53"/>
        <v>1277.3433595777778</v>
      </c>
      <c r="L26" s="33">
        <f t="shared" si="53"/>
        <v>1149.60902362</v>
      </c>
      <c r="M26" s="31">
        <f t="shared" ref="M26:O26" si="54">$G26/D$17</f>
        <v>86.405273710526316</v>
      </c>
      <c r="N26" s="32">
        <f t="shared" si="54"/>
        <v>74.622736386363627</v>
      </c>
      <c r="O26" s="33">
        <f t="shared" si="54"/>
        <v>65.668008020000002</v>
      </c>
      <c r="P26" s="11">
        <f t="shared" ref="P26:R26" si="55">MIN(M26,J26)</f>
        <v>86.405273710526316</v>
      </c>
      <c r="Q26" s="12">
        <f t="shared" si="55"/>
        <v>74.622736386363627</v>
      </c>
      <c r="R26" s="13">
        <f t="shared" si="55"/>
        <v>65.668008020000002</v>
      </c>
      <c r="T26" s="30">
        <f t="shared" si="9"/>
        <v>2.5</v>
      </c>
      <c r="U26" s="31">
        <f t="shared" ref="U26:W26" si="56">$E26/D$12</f>
        <v>958.00751968333327</v>
      </c>
      <c r="V26" s="32">
        <f t="shared" si="56"/>
        <v>718.50563976249998</v>
      </c>
      <c r="W26" s="33">
        <f t="shared" si="56"/>
        <v>574.80451181000001</v>
      </c>
      <c r="X26" s="31">
        <f t="shared" ref="X26:Z26" si="57">$G26/D$15</f>
        <v>164.17002005000001</v>
      </c>
      <c r="Y26" s="32">
        <f t="shared" si="57"/>
        <v>119.39637821818182</v>
      </c>
      <c r="Z26" s="33">
        <f t="shared" si="57"/>
        <v>93.811440028571425</v>
      </c>
      <c r="AA26" s="11">
        <f t="shared" ref="AA26:AC26" si="58">MIN(X26,U26)</f>
        <v>164.17002005000001</v>
      </c>
      <c r="AB26" s="12">
        <f t="shared" si="58"/>
        <v>119.39637821818182</v>
      </c>
      <c r="AC26" s="13">
        <f t="shared" si="58"/>
        <v>93.811440028571425</v>
      </c>
      <c r="AD26" s="4"/>
      <c r="AE26" s="30">
        <v>2.5</v>
      </c>
      <c r="AF26" s="31">
        <f t="shared" ref="AF26:AH26" si="59">$E26/D$13</f>
        <v>1437.011279525</v>
      </c>
      <c r="AG26" s="32">
        <f t="shared" si="59"/>
        <v>1149.60902362</v>
      </c>
      <c r="AH26" s="33">
        <f t="shared" si="59"/>
        <v>958.00751968333327</v>
      </c>
      <c r="AI26" s="31">
        <f t="shared" ref="AI26:AK26" si="60">$G26/D$16</f>
        <v>328.34004010000001</v>
      </c>
      <c r="AJ26" s="32">
        <f t="shared" si="60"/>
        <v>218.89336006666667</v>
      </c>
      <c r="AK26" s="33">
        <f t="shared" si="60"/>
        <v>164.17002005000001</v>
      </c>
      <c r="AL26" s="11">
        <f t="shared" ref="AL26:AN26" si="61">MIN(AI26,AF26)</f>
        <v>328.34004010000001</v>
      </c>
      <c r="AM26" s="12">
        <f t="shared" si="61"/>
        <v>218.89336006666667</v>
      </c>
      <c r="AN26" s="13">
        <f t="shared" si="61"/>
        <v>164.17002005000001</v>
      </c>
    </row>
    <row r="27" spans="1:40" ht="13" x14ac:dyDescent="0.3">
      <c r="B27" s="34">
        <f t="shared" si="16"/>
        <v>3</v>
      </c>
      <c r="C27" s="35">
        <v>0.24973989399999999</v>
      </c>
      <c r="D27" s="36">
        <f t="shared" si="1"/>
        <v>3061</v>
      </c>
      <c r="E27" s="37">
        <f t="shared" si="2"/>
        <v>6122</v>
      </c>
      <c r="F27" s="36">
        <f t="shared" si="3"/>
        <v>254.484951986</v>
      </c>
      <c r="G27" s="37">
        <f t="shared" si="4"/>
        <v>508.969903972</v>
      </c>
      <c r="I27" s="38">
        <f t="shared" si="5"/>
        <v>3</v>
      </c>
      <c r="J27" s="39">
        <f t="shared" ref="J27:L27" si="62">$E27/D$14</f>
        <v>1530.5</v>
      </c>
      <c r="K27" s="40">
        <f t="shared" si="62"/>
        <v>1360.4444444444443</v>
      </c>
      <c r="L27" s="41">
        <f t="shared" si="62"/>
        <v>1224.4000000000001</v>
      </c>
      <c r="M27" s="39">
        <f t="shared" ref="M27:O27" si="63">$G27/D$17</f>
        <v>133.9394484136842</v>
      </c>
      <c r="N27" s="40">
        <f t="shared" si="63"/>
        <v>115.67497817545454</v>
      </c>
      <c r="O27" s="41">
        <f t="shared" si="63"/>
        <v>101.7939807944</v>
      </c>
      <c r="P27" s="42">
        <f t="shared" ref="P27:R27" si="64">MIN(M27,J27)</f>
        <v>133.9394484136842</v>
      </c>
      <c r="Q27" s="37">
        <f t="shared" si="64"/>
        <v>115.67497817545454</v>
      </c>
      <c r="R27" s="43">
        <f t="shared" si="64"/>
        <v>101.7939807944</v>
      </c>
      <c r="S27" s="4"/>
      <c r="T27" s="38">
        <f t="shared" si="9"/>
        <v>3</v>
      </c>
      <c r="U27" s="39">
        <f t="shared" ref="U27:W27" si="65">$E27/D$12</f>
        <v>1020.3333333333334</v>
      </c>
      <c r="V27" s="40">
        <f t="shared" si="65"/>
        <v>765.25</v>
      </c>
      <c r="W27" s="41">
        <f t="shared" si="65"/>
        <v>612.20000000000005</v>
      </c>
      <c r="X27" s="39">
        <f t="shared" ref="X27:Z27" si="66">$G27/D$15</f>
        <v>254.484951986</v>
      </c>
      <c r="Y27" s="40">
        <f t="shared" si="66"/>
        <v>185.07996508072728</v>
      </c>
      <c r="Z27" s="41">
        <f t="shared" si="66"/>
        <v>145.41997256342856</v>
      </c>
      <c r="AA27" s="42">
        <f t="shared" ref="AA27:AC27" si="67">MIN(X27,U27)</f>
        <v>254.484951986</v>
      </c>
      <c r="AB27" s="37">
        <f t="shared" si="67"/>
        <v>185.07996508072728</v>
      </c>
      <c r="AC27" s="43">
        <f t="shared" si="67"/>
        <v>145.41997256342856</v>
      </c>
      <c r="AD27" s="4"/>
      <c r="AE27" s="44">
        <v>3</v>
      </c>
      <c r="AF27" s="39">
        <f t="shared" ref="AF27:AH27" si="68">$E27/D$13</f>
        <v>1530.5</v>
      </c>
      <c r="AG27" s="40">
        <f t="shared" si="68"/>
        <v>1224.4000000000001</v>
      </c>
      <c r="AH27" s="41">
        <f t="shared" si="68"/>
        <v>1020.3333333333334</v>
      </c>
      <c r="AI27" s="39">
        <f t="shared" ref="AI27:AK27" si="69">$G27/D$16</f>
        <v>508.969903972</v>
      </c>
      <c r="AJ27" s="40">
        <f t="shared" si="69"/>
        <v>339.31326931466668</v>
      </c>
      <c r="AK27" s="41">
        <f t="shared" si="69"/>
        <v>254.484951986</v>
      </c>
      <c r="AL27" s="42">
        <f t="shared" ref="AL27:AN27" si="70">MIN(AI27,AF27)</f>
        <v>508.969903972</v>
      </c>
      <c r="AM27" s="37">
        <f t="shared" si="70"/>
        <v>339.31326931466668</v>
      </c>
      <c r="AN27" s="43">
        <f t="shared" si="70"/>
        <v>254.484951986</v>
      </c>
    </row>
    <row r="28" spans="1:40" ht="13" x14ac:dyDescent="0.3">
      <c r="B28" s="28">
        <f t="shared" si="16"/>
        <v>3.5</v>
      </c>
      <c r="C28" s="29">
        <v>0.365864409</v>
      </c>
      <c r="D28" s="12">
        <f t="shared" si="1"/>
        <v>3061</v>
      </c>
      <c r="E28" s="4">
        <f t="shared" si="2"/>
        <v>6122</v>
      </c>
      <c r="F28" s="12">
        <f t="shared" si="3"/>
        <v>372.81583277099998</v>
      </c>
      <c r="G28" s="4">
        <f t="shared" si="4"/>
        <v>745.63166554199995</v>
      </c>
      <c r="I28" s="30">
        <f t="shared" si="5"/>
        <v>3.5</v>
      </c>
      <c r="J28" s="31">
        <f t="shared" ref="J28:L28" si="71">$E28/D$14</f>
        <v>1530.5</v>
      </c>
      <c r="K28" s="32">
        <f t="shared" si="71"/>
        <v>1360.4444444444443</v>
      </c>
      <c r="L28" s="33">
        <f t="shared" si="71"/>
        <v>1224.4000000000001</v>
      </c>
      <c r="M28" s="31">
        <f t="shared" ref="M28:O28" si="72">$G28/D$17</f>
        <v>196.21885935315788</v>
      </c>
      <c r="N28" s="32">
        <f t="shared" si="72"/>
        <v>169.46174216863633</v>
      </c>
      <c r="O28" s="33">
        <f t="shared" si="72"/>
        <v>149.12633310839999</v>
      </c>
      <c r="P28" s="11">
        <f t="shared" ref="P28:R28" si="73">MIN(M28,J28)</f>
        <v>196.21885935315788</v>
      </c>
      <c r="Q28" s="12">
        <f t="shared" si="73"/>
        <v>169.46174216863633</v>
      </c>
      <c r="R28" s="13">
        <f t="shared" si="73"/>
        <v>149.12633310839999</v>
      </c>
      <c r="T28" s="30">
        <f t="shared" si="9"/>
        <v>3.5</v>
      </c>
      <c r="U28" s="31">
        <f t="shared" ref="U28:W28" si="74">$E28/D$12</f>
        <v>1020.3333333333334</v>
      </c>
      <c r="V28" s="32">
        <f t="shared" si="74"/>
        <v>765.25</v>
      </c>
      <c r="W28" s="33">
        <f t="shared" si="74"/>
        <v>612.20000000000005</v>
      </c>
      <c r="X28" s="31">
        <f t="shared" ref="X28:Z28" si="75">$G28/D$15</f>
        <v>372.81583277099998</v>
      </c>
      <c r="Y28" s="32">
        <f t="shared" si="75"/>
        <v>271.13878746981817</v>
      </c>
      <c r="Z28" s="33">
        <f t="shared" si="75"/>
        <v>213.0376187262857</v>
      </c>
      <c r="AA28" s="11">
        <f t="shared" ref="AA28:AC28" si="76">MIN(X28,U28)</f>
        <v>372.81583277099998</v>
      </c>
      <c r="AB28" s="12">
        <f t="shared" si="76"/>
        <v>271.13878746981817</v>
      </c>
      <c r="AC28" s="13">
        <f t="shared" si="76"/>
        <v>213.0376187262857</v>
      </c>
      <c r="AD28" s="4"/>
      <c r="AE28" s="30">
        <v>3.5</v>
      </c>
      <c r="AF28" s="31">
        <f t="shared" ref="AF28:AH28" si="77">$E28/D$13</f>
        <v>1530.5</v>
      </c>
      <c r="AG28" s="32">
        <f t="shared" si="77"/>
        <v>1224.4000000000001</v>
      </c>
      <c r="AH28" s="33">
        <f t="shared" si="77"/>
        <v>1020.3333333333334</v>
      </c>
      <c r="AI28" s="31">
        <f t="shared" ref="AI28:AK28" si="78">$G28/D$16</f>
        <v>745.63166554199995</v>
      </c>
      <c r="AJ28" s="32">
        <f t="shared" si="78"/>
        <v>497.08777702799995</v>
      </c>
      <c r="AK28" s="33">
        <f t="shared" si="78"/>
        <v>372.81583277099998</v>
      </c>
      <c r="AL28" s="11">
        <f t="shared" ref="AL28:AN28" si="79">MIN(AI28,AF28)</f>
        <v>745.63166554199995</v>
      </c>
      <c r="AM28" s="12">
        <f t="shared" si="79"/>
        <v>497.08777702799995</v>
      </c>
      <c r="AN28" s="13">
        <f t="shared" si="79"/>
        <v>372.81583277099998</v>
      </c>
    </row>
    <row r="29" spans="1:40" ht="13" x14ac:dyDescent="0.3">
      <c r="B29" s="28">
        <f t="shared" si="16"/>
        <v>4</v>
      </c>
      <c r="C29" s="29">
        <v>0.5</v>
      </c>
      <c r="D29" s="12">
        <f t="shared" si="1"/>
        <v>3061</v>
      </c>
      <c r="E29" s="4">
        <f t="shared" si="2"/>
        <v>6122</v>
      </c>
      <c r="F29" s="12">
        <f t="shared" si="3"/>
        <v>509.5</v>
      </c>
      <c r="G29" s="4">
        <f t="shared" si="4"/>
        <v>1019</v>
      </c>
      <c r="I29" s="30">
        <f t="shared" si="5"/>
        <v>4</v>
      </c>
      <c r="J29" s="31">
        <f t="shared" ref="J29:L29" si="80">$E29/D$14</f>
        <v>1530.5</v>
      </c>
      <c r="K29" s="32">
        <f t="shared" si="80"/>
        <v>1360.4444444444443</v>
      </c>
      <c r="L29" s="33">
        <f t="shared" si="80"/>
        <v>1224.4000000000001</v>
      </c>
      <c r="M29" s="31">
        <f t="shared" ref="M29:O29" si="81">$G29/D$17</f>
        <v>268.15789473684214</v>
      </c>
      <c r="N29" s="32">
        <f t="shared" si="81"/>
        <v>231.59090909090907</v>
      </c>
      <c r="O29" s="33">
        <f t="shared" si="81"/>
        <v>203.8</v>
      </c>
      <c r="P29" s="11">
        <f t="shared" ref="P29:R29" si="82">MIN(M29,J29)</f>
        <v>268.15789473684214</v>
      </c>
      <c r="Q29" s="12">
        <f t="shared" si="82"/>
        <v>231.59090909090907</v>
      </c>
      <c r="R29" s="13">
        <f t="shared" si="82"/>
        <v>203.8</v>
      </c>
      <c r="T29" s="30">
        <f t="shared" si="9"/>
        <v>4</v>
      </c>
      <c r="U29" s="31">
        <f t="shared" ref="U29:W29" si="83">$E29/D$12</f>
        <v>1020.3333333333334</v>
      </c>
      <c r="V29" s="32">
        <f t="shared" si="83"/>
        <v>765.25</v>
      </c>
      <c r="W29" s="33">
        <f t="shared" si="83"/>
        <v>612.20000000000005</v>
      </c>
      <c r="X29" s="31">
        <f t="shared" ref="X29:Z29" si="84">$G29/D$15</f>
        <v>509.5</v>
      </c>
      <c r="Y29" s="32">
        <f t="shared" si="84"/>
        <v>370.54545454545456</v>
      </c>
      <c r="Z29" s="33">
        <f t="shared" si="84"/>
        <v>291.14285714285717</v>
      </c>
      <c r="AA29" s="11">
        <f t="shared" ref="AA29:AC29" si="85">MIN(X29,U29)</f>
        <v>509.5</v>
      </c>
      <c r="AB29" s="12">
        <f t="shared" si="85"/>
        <v>370.54545454545456</v>
      </c>
      <c r="AC29" s="13">
        <f t="shared" si="85"/>
        <v>291.14285714285717</v>
      </c>
      <c r="AD29" s="4"/>
      <c r="AE29" s="30">
        <v>4</v>
      </c>
      <c r="AF29" s="31">
        <f t="shared" ref="AF29:AH29" si="86">$E29/D$13</f>
        <v>1530.5</v>
      </c>
      <c r="AG29" s="32">
        <f t="shared" si="86"/>
        <v>1224.4000000000001</v>
      </c>
      <c r="AH29" s="33">
        <f t="shared" si="86"/>
        <v>1020.3333333333334</v>
      </c>
      <c r="AI29" s="31">
        <f t="shared" ref="AI29:AK29" si="87">$G29/D$16</f>
        <v>1019</v>
      </c>
      <c r="AJ29" s="32">
        <f t="shared" si="87"/>
        <v>679.33333333333337</v>
      </c>
      <c r="AK29" s="33">
        <f t="shared" si="87"/>
        <v>509.5</v>
      </c>
      <c r="AL29" s="11">
        <f t="shared" ref="AL29:AN29" si="88">MIN(AI29,AF29)</f>
        <v>1019</v>
      </c>
      <c r="AM29" s="12">
        <f t="shared" si="88"/>
        <v>679.33333333333337</v>
      </c>
      <c r="AN29" s="13">
        <f t="shared" si="88"/>
        <v>509.5</v>
      </c>
    </row>
    <row r="30" spans="1:40" ht="13" x14ac:dyDescent="0.3">
      <c r="B30" s="28">
        <f t="shared" si="16"/>
        <v>4.5</v>
      </c>
      <c r="C30" s="29">
        <v>0.63413559100000005</v>
      </c>
      <c r="D30" s="12">
        <f t="shared" si="1"/>
        <v>3061</v>
      </c>
      <c r="E30" s="4">
        <f t="shared" si="2"/>
        <v>6122</v>
      </c>
      <c r="F30" s="12">
        <f t="shared" si="3"/>
        <v>646.18416722900008</v>
      </c>
      <c r="G30" s="4">
        <f t="shared" si="4"/>
        <v>1292.3683344580002</v>
      </c>
      <c r="I30" s="30">
        <f t="shared" si="5"/>
        <v>4.5</v>
      </c>
      <c r="J30" s="31">
        <f t="shared" ref="J30:L30" si="89">$E30/D$14</f>
        <v>1530.5</v>
      </c>
      <c r="K30" s="32">
        <f t="shared" si="89"/>
        <v>1360.4444444444443</v>
      </c>
      <c r="L30" s="33">
        <f t="shared" si="89"/>
        <v>1224.4000000000001</v>
      </c>
      <c r="M30" s="31">
        <f t="shared" ref="M30:O30" si="90">$G30/D$17</f>
        <v>340.09693012052639</v>
      </c>
      <c r="N30" s="32">
        <f t="shared" si="90"/>
        <v>293.72007601318182</v>
      </c>
      <c r="O30" s="33">
        <f t="shared" si="90"/>
        <v>258.47366689160003</v>
      </c>
      <c r="P30" s="11">
        <f t="shared" ref="P30:R30" si="91">MIN(M30,J30)</f>
        <v>340.09693012052639</v>
      </c>
      <c r="Q30" s="12">
        <f t="shared" si="91"/>
        <v>293.72007601318182</v>
      </c>
      <c r="R30" s="13">
        <f t="shared" si="91"/>
        <v>258.47366689160003</v>
      </c>
      <c r="T30" s="30">
        <f t="shared" si="9"/>
        <v>4.5</v>
      </c>
      <c r="U30" s="31">
        <f t="shared" ref="U30:W30" si="92">$E30/D$12</f>
        <v>1020.3333333333334</v>
      </c>
      <c r="V30" s="32">
        <f t="shared" si="92"/>
        <v>765.25</v>
      </c>
      <c r="W30" s="33">
        <f t="shared" si="92"/>
        <v>612.20000000000005</v>
      </c>
      <c r="X30" s="31">
        <f t="shared" ref="X30:Z30" si="93">$G30/D$15</f>
        <v>646.18416722900008</v>
      </c>
      <c r="Y30" s="32">
        <f t="shared" si="93"/>
        <v>469.95212162109095</v>
      </c>
      <c r="Z30" s="33">
        <f t="shared" si="93"/>
        <v>369.24809555942863</v>
      </c>
      <c r="AA30" s="11">
        <f t="shared" ref="AA30:AC30" si="94">MIN(X30,U30)</f>
        <v>646.18416722900008</v>
      </c>
      <c r="AB30" s="12">
        <f t="shared" si="94"/>
        <v>469.95212162109095</v>
      </c>
      <c r="AC30" s="13">
        <f t="shared" si="94"/>
        <v>369.24809555942863</v>
      </c>
      <c r="AD30" s="12"/>
      <c r="AE30" s="30">
        <v>4.5</v>
      </c>
      <c r="AF30" s="31">
        <f t="shared" ref="AF30:AH30" si="95">$E30/D$13</f>
        <v>1530.5</v>
      </c>
      <c r="AG30" s="32">
        <f t="shared" si="95"/>
        <v>1224.4000000000001</v>
      </c>
      <c r="AH30" s="33">
        <f t="shared" si="95"/>
        <v>1020.3333333333334</v>
      </c>
      <c r="AI30" s="31">
        <f t="shared" ref="AI30:AK30" si="96">$G30/D$16</f>
        <v>1292.3683344580002</v>
      </c>
      <c r="AJ30" s="32">
        <f t="shared" si="96"/>
        <v>861.57888963866674</v>
      </c>
      <c r="AK30" s="33">
        <f t="shared" si="96"/>
        <v>646.18416722900008</v>
      </c>
      <c r="AL30" s="11">
        <f t="shared" ref="AL30:AN30" si="97">MIN(AI30,AF30)</f>
        <v>1292.3683344580002</v>
      </c>
      <c r="AM30" s="12">
        <f t="shared" si="97"/>
        <v>861.57888963866674</v>
      </c>
      <c r="AN30" s="13">
        <f t="shared" si="97"/>
        <v>646.18416722900008</v>
      </c>
    </row>
    <row r="31" spans="1:40" ht="13" x14ac:dyDescent="0.3">
      <c r="B31" s="28">
        <f t="shared" si="16"/>
        <v>5</v>
      </c>
      <c r="C31" s="29">
        <v>0.75026010600000004</v>
      </c>
      <c r="D31" s="12">
        <f t="shared" si="1"/>
        <v>3061</v>
      </c>
      <c r="E31" s="4">
        <f t="shared" si="2"/>
        <v>6122</v>
      </c>
      <c r="F31" s="12">
        <f t="shared" si="3"/>
        <v>764.51504801400006</v>
      </c>
      <c r="G31" s="4">
        <f t="shared" si="4"/>
        <v>1529.0300960280001</v>
      </c>
      <c r="I31" s="30">
        <f t="shared" si="5"/>
        <v>5</v>
      </c>
      <c r="J31" s="31">
        <f t="shared" ref="J31:L31" si="98">$E31/D$14</f>
        <v>1530.5</v>
      </c>
      <c r="K31" s="32">
        <f t="shared" si="98"/>
        <v>1360.4444444444443</v>
      </c>
      <c r="L31" s="33">
        <f t="shared" si="98"/>
        <v>1224.4000000000001</v>
      </c>
      <c r="M31" s="31">
        <f t="shared" ref="M31:O31" si="99">$G31/D$17</f>
        <v>402.37634106000007</v>
      </c>
      <c r="N31" s="32">
        <f t="shared" si="99"/>
        <v>347.50684000636363</v>
      </c>
      <c r="O31" s="33">
        <f t="shared" si="99"/>
        <v>305.80601920560002</v>
      </c>
      <c r="P31" s="11">
        <f t="shared" ref="P31:R31" si="100">MIN(M31,J31)</f>
        <v>402.37634106000007</v>
      </c>
      <c r="Q31" s="12">
        <f t="shared" si="100"/>
        <v>347.50684000636363</v>
      </c>
      <c r="R31" s="13">
        <f t="shared" si="100"/>
        <v>305.80601920560002</v>
      </c>
      <c r="T31" s="30">
        <f t="shared" si="9"/>
        <v>5</v>
      </c>
      <c r="U31" s="31">
        <f t="shared" ref="U31:W31" si="101">$E31/D$12</f>
        <v>1020.3333333333334</v>
      </c>
      <c r="V31" s="32">
        <f t="shared" si="101"/>
        <v>765.25</v>
      </c>
      <c r="W31" s="33">
        <f t="shared" si="101"/>
        <v>612.20000000000005</v>
      </c>
      <c r="X31" s="31">
        <f t="shared" ref="X31:Z31" si="102">$G31/D$15</f>
        <v>764.51504801400006</v>
      </c>
      <c r="Y31" s="32">
        <f t="shared" si="102"/>
        <v>556.0109440101819</v>
      </c>
      <c r="Z31" s="33">
        <f t="shared" si="102"/>
        <v>436.86574172228575</v>
      </c>
      <c r="AA31" s="11">
        <f t="shared" ref="AA31:AC31" si="103">MIN(X31,U31)</f>
        <v>764.51504801400006</v>
      </c>
      <c r="AB31" s="12">
        <f t="shared" si="103"/>
        <v>556.0109440101819</v>
      </c>
      <c r="AC31" s="13">
        <f t="shared" si="103"/>
        <v>436.86574172228575</v>
      </c>
      <c r="AD31" s="12"/>
      <c r="AE31" s="30">
        <v>5</v>
      </c>
      <c r="AF31" s="31">
        <f t="shared" ref="AF31:AH31" si="104">$E31/D$13</f>
        <v>1530.5</v>
      </c>
      <c r="AG31" s="32">
        <f t="shared" si="104"/>
        <v>1224.4000000000001</v>
      </c>
      <c r="AH31" s="33">
        <f t="shared" si="104"/>
        <v>1020.3333333333334</v>
      </c>
      <c r="AI31" s="31">
        <f t="shared" ref="AI31:AK31" si="105">$G31/D$16</f>
        <v>1529.0300960280001</v>
      </c>
      <c r="AJ31" s="32">
        <f t="shared" si="105"/>
        <v>1019.3533973520001</v>
      </c>
      <c r="AK31" s="33">
        <f t="shared" si="105"/>
        <v>764.51504801400006</v>
      </c>
      <c r="AL31" s="11">
        <f t="shared" ref="AL31:AN31" si="106">MIN(AI31,AF31)</f>
        <v>1529.0300960280001</v>
      </c>
      <c r="AM31" s="12">
        <f t="shared" si="106"/>
        <v>1019.3533973520001</v>
      </c>
      <c r="AN31" s="13">
        <f t="shared" si="106"/>
        <v>764.51504801400006</v>
      </c>
    </row>
    <row r="32" spans="1:40" ht="13" x14ac:dyDescent="0.3">
      <c r="B32" s="28">
        <f t="shared" si="16"/>
        <v>5.5</v>
      </c>
      <c r="C32" s="29">
        <v>0.83889104999999997</v>
      </c>
      <c r="D32" s="12">
        <f t="shared" si="1"/>
        <v>3061</v>
      </c>
      <c r="E32" s="4">
        <f t="shared" si="2"/>
        <v>6122</v>
      </c>
      <c r="F32" s="12">
        <f t="shared" si="3"/>
        <v>854.82997994999994</v>
      </c>
      <c r="G32" s="4">
        <f t="shared" si="4"/>
        <v>1709.6599598999999</v>
      </c>
      <c r="I32" s="30">
        <f t="shared" si="5"/>
        <v>5.5</v>
      </c>
      <c r="J32" s="31">
        <f t="shared" ref="J32:L32" si="107">$E32/D$14</f>
        <v>1530.5</v>
      </c>
      <c r="K32" s="32">
        <f t="shared" si="107"/>
        <v>1360.4444444444443</v>
      </c>
      <c r="L32" s="33">
        <f t="shared" si="107"/>
        <v>1224.4000000000001</v>
      </c>
      <c r="M32" s="31">
        <f t="shared" ref="M32:O32" si="108">$G32/D$17</f>
        <v>449.91051576315789</v>
      </c>
      <c r="N32" s="32">
        <f t="shared" si="108"/>
        <v>388.55908179545446</v>
      </c>
      <c r="O32" s="33">
        <f t="shared" si="108"/>
        <v>341.93199197999996</v>
      </c>
      <c r="P32" s="11">
        <f t="shared" ref="P32:R32" si="109">MIN(M32,J32)</f>
        <v>449.91051576315789</v>
      </c>
      <c r="Q32" s="12">
        <f t="shared" si="109"/>
        <v>388.55908179545446</v>
      </c>
      <c r="R32" s="13">
        <f t="shared" si="109"/>
        <v>341.93199197999996</v>
      </c>
      <c r="T32" s="30">
        <f t="shared" si="9"/>
        <v>5.5</v>
      </c>
      <c r="U32" s="31">
        <f t="shared" ref="U32:W32" si="110">$E32/D$12</f>
        <v>1020.3333333333334</v>
      </c>
      <c r="V32" s="32">
        <f t="shared" si="110"/>
        <v>765.25</v>
      </c>
      <c r="W32" s="33">
        <f t="shared" si="110"/>
        <v>612.20000000000005</v>
      </c>
      <c r="X32" s="31">
        <f t="shared" ref="X32:Z32" si="111">$G32/D$15</f>
        <v>854.82997994999994</v>
      </c>
      <c r="Y32" s="32">
        <f t="shared" si="111"/>
        <v>621.69453087272723</v>
      </c>
      <c r="Z32" s="33">
        <f t="shared" si="111"/>
        <v>488.47427425714284</v>
      </c>
      <c r="AA32" s="11">
        <f t="shared" ref="AA32:AC32" si="112">MIN(X32,U32)</f>
        <v>854.82997994999994</v>
      </c>
      <c r="AB32" s="12">
        <f t="shared" si="112"/>
        <v>621.69453087272723</v>
      </c>
      <c r="AC32" s="13">
        <f t="shared" si="112"/>
        <v>488.47427425714284</v>
      </c>
      <c r="AD32" s="12"/>
      <c r="AE32" s="30">
        <v>5.5</v>
      </c>
      <c r="AF32" s="31">
        <f t="shared" ref="AF32:AH32" si="113">$E32/D$13</f>
        <v>1530.5</v>
      </c>
      <c r="AG32" s="32">
        <f t="shared" si="113"/>
        <v>1224.4000000000001</v>
      </c>
      <c r="AH32" s="33">
        <f t="shared" si="113"/>
        <v>1020.3333333333334</v>
      </c>
      <c r="AI32" s="31">
        <f t="shared" ref="AI32:AK32" si="114">$G32/D$16</f>
        <v>1709.6599598999999</v>
      </c>
      <c r="AJ32" s="32">
        <f t="shared" si="114"/>
        <v>1139.7733065999998</v>
      </c>
      <c r="AK32" s="33">
        <f t="shared" si="114"/>
        <v>854.82997994999994</v>
      </c>
      <c r="AL32" s="11">
        <f t="shared" ref="AL32:AN32" si="115">MIN(AI32,AF32)</f>
        <v>1530.5</v>
      </c>
      <c r="AM32" s="12">
        <f t="shared" si="115"/>
        <v>1139.7733065999998</v>
      </c>
      <c r="AN32" s="13">
        <f t="shared" si="115"/>
        <v>854.82997994999994</v>
      </c>
    </row>
    <row r="33" spans="2:40" ht="13" x14ac:dyDescent="0.3">
      <c r="B33" s="28">
        <f t="shared" si="16"/>
        <v>6</v>
      </c>
      <c r="C33" s="29">
        <v>0.90024951099999995</v>
      </c>
      <c r="D33" s="12">
        <f t="shared" si="1"/>
        <v>3061</v>
      </c>
      <c r="E33" s="4">
        <f t="shared" si="2"/>
        <v>6122</v>
      </c>
      <c r="F33" s="12">
        <f t="shared" si="3"/>
        <v>917.35425170899998</v>
      </c>
      <c r="G33" s="4">
        <f t="shared" si="4"/>
        <v>1834.708503418</v>
      </c>
      <c r="I33" s="30">
        <f t="shared" si="5"/>
        <v>6</v>
      </c>
      <c r="J33" s="31">
        <f t="shared" ref="J33:L33" si="116">$E33/D$14</f>
        <v>1530.5</v>
      </c>
      <c r="K33" s="32">
        <f t="shared" si="116"/>
        <v>1360.4444444444443</v>
      </c>
      <c r="L33" s="33">
        <f t="shared" si="116"/>
        <v>1224.4000000000001</v>
      </c>
      <c r="M33" s="31">
        <f t="shared" ref="M33:O33" si="117">$G33/D$17</f>
        <v>482.81802721526316</v>
      </c>
      <c r="N33" s="32">
        <f t="shared" si="117"/>
        <v>416.97920532227266</v>
      </c>
      <c r="O33" s="33">
        <f t="shared" si="117"/>
        <v>366.9417006836</v>
      </c>
      <c r="P33" s="11">
        <f t="shared" ref="P33:R33" si="118">MIN(M33,J33)</f>
        <v>482.81802721526316</v>
      </c>
      <c r="Q33" s="12">
        <f t="shared" si="118"/>
        <v>416.97920532227266</v>
      </c>
      <c r="R33" s="13">
        <f t="shared" si="118"/>
        <v>366.9417006836</v>
      </c>
      <c r="T33" s="30">
        <f t="shared" si="9"/>
        <v>6</v>
      </c>
      <c r="U33" s="31">
        <f t="shared" ref="U33:W33" si="119">$E33/D$12</f>
        <v>1020.3333333333334</v>
      </c>
      <c r="V33" s="32">
        <f t="shared" si="119"/>
        <v>765.25</v>
      </c>
      <c r="W33" s="33">
        <f t="shared" si="119"/>
        <v>612.20000000000005</v>
      </c>
      <c r="X33" s="31">
        <f t="shared" ref="X33:Z33" si="120">$G33/D$15</f>
        <v>917.35425170899998</v>
      </c>
      <c r="Y33" s="32">
        <f t="shared" si="120"/>
        <v>667.16672851563635</v>
      </c>
      <c r="Z33" s="33">
        <f t="shared" si="120"/>
        <v>524.20242954799994</v>
      </c>
      <c r="AA33" s="11">
        <f t="shared" ref="AA33:AC33" si="121">MIN(X33,U33)</f>
        <v>917.35425170899998</v>
      </c>
      <c r="AB33" s="12">
        <f t="shared" si="121"/>
        <v>667.16672851563635</v>
      </c>
      <c r="AC33" s="13">
        <f t="shared" si="121"/>
        <v>524.20242954799994</v>
      </c>
      <c r="AD33" s="12"/>
      <c r="AE33" s="30">
        <v>6</v>
      </c>
      <c r="AF33" s="31">
        <f t="shared" ref="AF33:AH33" si="122">$E33/D$13</f>
        <v>1530.5</v>
      </c>
      <c r="AG33" s="32">
        <f t="shared" si="122"/>
        <v>1224.4000000000001</v>
      </c>
      <c r="AH33" s="33">
        <f t="shared" si="122"/>
        <v>1020.3333333333334</v>
      </c>
      <c r="AI33" s="31">
        <f t="shared" ref="AI33:AK33" si="123">$G33/D$16</f>
        <v>1834.708503418</v>
      </c>
      <c r="AJ33" s="32">
        <f t="shared" si="123"/>
        <v>1223.1390022786666</v>
      </c>
      <c r="AK33" s="33">
        <f t="shared" si="123"/>
        <v>917.35425170899998</v>
      </c>
      <c r="AL33" s="11">
        <f t="shared" ref="AL33:AN33" si="124">MIN(AI33,AF33)</f>
        <v>1530.5</v>
      </c>
      <c r="AM33" s="12">
        <f t="shared" si="124"/>
        <v>1223.1390022786666</v>
      </c>
      <c r="AN33" s="13">
        <f t="shared" si="124"/>
        <v>917.35425170899998</v>
      </c>
    </row>
    <row r="34" spans="2:40" ht="13" x14ac:dyDescent="0.3">
      <c r="B34" s="28">
        <f t="shared" si="16"/>
        <v>6.5</v>
      </c>
      <c r="C34" s="29">
        <v>0.93991334999999998</v>
      </c>
      <c r="D34" s="12">
        <f t="shared" si="1"/>
        <v>3061</v>
      </c>
      <c r="E34" s="4">
        <f t="shared" si="2"/>
        <v>6122</v>
      </c>
      <c r="F34" s="12">
        <f t="shared" si="3"/>
        <v>957.77170364999995</v>
      </c>
      <c r="G34" s="4">
        <f t="shared" si="4"/>
        <v>1915.5434072999999</v>
      </c>
      <c r="I34" s="30">
        <f t="shared" si="5"/>
        <v>6.5</v>
      </c>
      <c r="J34" s="31">
        <f t="shared" ref="J34:L34" si="125">$E34/D$14</f>
        <v>1530.5</v>
      </c>
      <c r="K34" s="32">
        <f t="shared" si="125"/>
        <v>1360.4444444444443</v>
      </c>
      <c r="L34" s="33">
        <f t="shared" si="125"/>
        <v>1224.4000000000001</v>
      </c>
      <c r="M34" s="31">
        <f t="shared" ref="M34:O34" si="126">$G34/D$17</f>
        <v>504.09037034210525</v>
      </c>
      <c r="N34" s="32">
        <f t="shared" si="126"/>
        <v>435.35077438636358</v>
      </c>
      <c r="O34" s="33">
        <f t="shared" si="126"/>
        <v>383.10868145999996</v>
      </c>
      <c r="P34" s="11">
        <f t="shared" ref="P34:R34" si="127">MIN(M34,J34)</f>
        <v>504.09037034210525</v>
      </c>
      <c r="Q34" s="12">
        <f t="shared" si="127"/>
        <v>435.35077438636358</v>
      </c>
      <c r="R34" s="13">
        <f t="shared" si="127"/>
        <v>383.10868145999996</v>
      </c>
      <c r="T34" s="30">
        <f t="shared" si="9"/>
        <v>6.5</v>
      </c>
      <c r="U34" s="31">
        <f t="shared" ref="U34:W34" si="128">$E34/D$12</f>
        <v>1020.3333333333334</v>
      </c>
      <c r="V34" s="32">
        <f t="shared" si="128"/>
        <v>765.25</v>
      </c>
      <c r="W34" s="33">
        <f t="shared" si="128"/>
        <v>612.20000000000005</v>
      </c>
      <c r="X34" s="31">
        <f t="shared" ref="X34:Z34" si="129">$G34/D$15</f>
        <v>957.77170364999995</v>
      </c>
      <c r="Y34" s="32">
        <f t="shared" si="129"/>
        <v>696.56123901818182</v>
      </c>
      <c r="Z34" s="33">
        <f t="shared" si="129"/>
        <v>547.29811637142859</v>
      </c>
      <c r="AA34" s="11">
        <f t="shared" ref="AA34:AC34" si="130">MIN(X34,U34)</f>
        <v>957.77170364999995</v>
      </c>
      <c r="AB34" s="12">
        <f t="shared" si="130"/>
        <v>696.56123901818182</v>
      </c>
      <c r="AC34" s="13">
        <f t="shared" si="130"/>
        <v>547.29811637142859</v>
      </c>
      <c r="AD34" s="12"/>
      <c r="AE34" s="30">
        <v>6.5</v>
      </c>
      <c r="AF34" s="31">
        <f t="shared" ref="AF34:AH34" si="131">$E34/D$13</f>
        <v>1530.5</v>
      </c>
      <c r="AG34" s="32">
        <f t="shared" si="131"/>
        <v>1224.4000000000001</v>
      </c>
      <c r="AH34" s="33">
        <f t="shared" si="131"/>
        <v>1020.3333333333334</v>
      </c>
      <c r="AI34" s="31">
        <f t="shared" ref="AI34:AK34" si="132">$G34/D$16</f>
        <v>1915.5434072999999</v>
      </c>
      <c r="AJ34" s="32">
        <f t="shared" si="132"/>
        <v>1277.0289381999999</v>
      </c>
      <c r="AK34" s="33">
        <f t="shared" si="132"/>
        <v>957.77170364999995</v>
      </c>
      <c r="AL34" s="11">
        <f t="shared" ref="AL34:AN34" si="133">MIN(AI34,AF34)</f>
        <v>1530.5</v>
      </c>
      <c r="AM34" s="12">
        <f t="shared" si="133"/>
        <v>1224.4000000000001</v>
      </c>
      <c r="AN34" s="13">
        <f t="shared" si="133"/>
        <v>957.77170364999995</v>
      </c>
    </row>
    <row r="35" spans="2:40" ht="13" x14ac:dyDescent="0.3">
      <c r="B35" s="28">
        <f t="shared" si="16"/>
        <v>7</v>
      </c>
      <c r="C35" s="29">
        <v>0.964428811</v>
      </c>
      <c r="D35" s="12">
        <f t="shared" si="1"/>
        <v>3061</v>
      </c>
      <c r="E35" s="4">
        <f t="shared" si="2"/>
        <v>6122</v>
      </c>
      <c r="F35" s="12">
        <f t="shared" si="3"/>
        <v>982.75295840900003</v>
      </c>
      <c r="G35" s="4">
        <f t="shared" si="4"/>
        <v>1965.5059168180001</v>
      </c>
      <c r="I35" s="30">
        <f t="shared" si="5"/>
        <v>7</v>
      </c>
      <c r="J35" s="31">
        <f t="shared" ref="J35:L35" si="134">$E35/D$14</f>
        <v>1530.5</v>
      </c>
      <c r="K35" s="32">
        <f t="shared" si="134"/>
        <v>1360.4444444444443</v>
      </c>
      <c r="L35" s="33">
        <f t="shared" si="134"/>
        <v>1224.4000000000001</v>
      </c>
      <c r="M35" s="31">
        <f t="shared" ref="M35:O35" si="135">$G35/D$17</f>
        <v>517.23839916263159</v>
      </c>
      <c r="N35" s="32">
        <f t="shared" si="135"/>
        <v>446.70589018590908</v>
      </c>
      <c r="O35" s="33">
        <f t="shared" si="135"/>
        <v>393.1011833636</v>
      </c>
      <c r="P35" s="11">
        <f t="shared" ref="P35:R35" si="136">MIN(M35,J35)</f>
        <v>517.23839916263159</v>
      </c>
      <c r="Q35" s="12">
        <f t="shared" si="136"/>
        <v>446.70589018590908</v>
      </c>
      <c r="R35" s="13">
        <f t="shared" si="136"/>
        <v>393.1011833636</v>
      </c>
      <c r="T35" s="30">
        <f t="shared" si="9"/>
        <v>7</v>
      </c>
      <c r="U35" s="31">
        <f t="shared" ref="U35:W35" si="137">$E35/D$12</f>
        <v>1020.3333333333334</v>
      </c>
      <c r="V35" s="32">
        <f t="shared" si="137"/>
        <v>765.25</v>
      </c>
      <c r="W35" s="33">
        <f t="shared" si="137"/>
        <v>612.20000000000005</v>
      </c>
      <c r="X35" s="31">
        <f t="shared" ref="X35:Z35" si="138">$G35/D$15</f>
        <v>982.75295840900003</v>
      </c>
      <c r="Y35" s="32">
        <f t="shared" si="138"/>
        <v>714.72942429745456</v>
      </c>
      <c r="Z35" s="33">
        <f t="shared" si="138"/>
        <v>561.57311909085718</v>
      </c>
      <c r="AA35" s="11">
        <f t="shared" ref="AA35:AC35" si="139">MIN(X35,U35)</f>
        <v>982.75295840900003</v>
      </c>
      <c r="AB35" s="12">
        <f t="shared" si="139"/>
        <v>714.72942429745456</v>
      </c>
      <c r="AC35" s="13">
        <f t="shared" si="139"/>
        <v>561.57311909085718</v>
      </c>
      <c r="AD35" s="12"/>
      <c r="AE35" s="30">
        <v>7</v>
      </c>
      <c r="AF35" s="31">
        <f t="shared" ref="AF35:AH35" si="140">$E35/D$13</f>
        <v>1530.5</v>
      </c>
      <c r="AG35" s="32">
        <f t="shared" si="140"/>
        <v>1224.4000000000001</v>
      </c>
      <c r="AH35" s="33">
        <f t="shared" si="140"/>
        <v>1020.3333333333334</v>
      </c>
      <c r="AI35" s="31">
        <f t="shared" ref="AI35:AK35" si="141">$G35/D$16</f>
        <v>1965.5059168180001</v>
      </c>
      <c r="AJ35" s="32">
        <f t="shared" si="141"/>
        <v>1310.3372778786668</v>
      </c>
      <c r="AK35" s="33">
        <f t="shared" si="141"/>
        <v>982.75295840900003</v>
      </c>
      <c r="AL35" s="11">
        <f t="shared" ref="AL35:AN35" si="142">MIN(AI35,AF35)</f>
        <v>1530.5</v>
      </c>
      <c r="AM35" s="12">
        <f t="shared" si="142"/>
        <v>1224.4000000000001</v>
      </c>
      <c r="AN35" s="13">
        <f t="shared" si="142"/>
        <v>982.75295840900003</v>
      </c>
    </row>
    <row r="36" spans="2:40" ht="13" x14ac:dyDescent="0.3">
      <c r="B36" s="28">
        <f t="shared" si="16"/>
        <v>7.5</v>
      </c>
      <c r="C36" s="29">
        <v>0.97916365500000002</v>
      </c>
      <c r="D36" s="12">
        <f t="shared" si="1"/>
        <v>3061</v>
      </c>
      <c r="E36" s="4">
        <f t="shared" si="2"/>
        <v>6122</v>
      </c>
      <c r="F36" s="12">
        <f t="shared" si="3"/>
        <v>997.76776444500001</v>
      </c>
      <c r="G36" s="4">
        <f t="shared" si="4"/>
        <v>1995.53552889</v>
      </c>
      <c r="I36" s="30">
        <f t="shared" si="5"/>
        <v>7.5</v>
      </c>
      <c r="J36" s="31">
        <f t="shared" ref="J36:L36" si="143">$E36/D$14</f>
        <v>1530.5</v>
      </c>
      <c r="K36" s="32">
        <f t="shared" si="143"/>
        <v>1360.4444444444443</v>
      </c>
      <c r="L36" s="33">
        <f t="shared" si="143"/>
        <v>1224.4000000000001</v>
      </c>
      <c r="M36" s="31">
        <f t="shared" ref="M36:O36" si="144">$G36/D$17</f>
        <v>525.14092865526322</v>
      </c>
      <c r="N36" s="32">
        <f t="shared" si="144"/>
        <v>453.53080202045453</v>
      </c>
      <c r="O36" s="33">
        <f t="shared" si="144"/>
        <v>399.107105778</v>
      </c>
      <c r="P36" s="11">
        <f t="shared" ref="P36:R36" si="145">MIN(M36,J36)</f>
        <v>525.14092865526322</v>
      </c>
      <c r="Q36" s="12">
        <f t="shared" si="145"/>
        <v>453.53080202045453</v>
      </c>
      <c r="R36" s="13">
        <f t="shared" si="145"/>
        <v>399.107105778</v>
      </c>
      <c r="T36" s="30">
        <f t="shared" si="9"/>
        <v>7.5</v>
      </c>
      <c r="U36" s="31">
        <f t="shared" ref="U36:W36" si="146">$E36/D$12</f>
        <v>1020.3333333333334</v>
      </c>
      <c r="V36" s="32">
        <f t="shared" si="146"/>
        <v>765.25</v>
      </c>
      <c r="W36" s="33">
        <f t="shared" si="146"/>
        <v>612.20000000000005</v>
      </c>
      <c r="X36" s="31">
        <f t="shared" ref="X36:Z36" si="147">$G36/D$15</f>
        <v>997.76776444500001</v>
      </c>
      <c r="Y36" s="32">
        <f t="shared" si="147"/>
        <v>725.64928323272727</v>
      </c>
      <c r="Z36" s="33">
        <f t="shared" si="147"/>
        <v>570.15300825428574</v>
      </c>
      <c r="AA36" s="11">
        <f t="shared" ref="AA36:AC36" si="148">MIN(X36,U36)</f>
        <v>997.76776444500001</v>
      </c>
      <c r="AB36" s="12">
        <f t="shared" si="148"/>
        <v>725.64928323272727</v>
      </c>
      <c r="AC36" s="13">
        <f t="shared" si="148"/>
        <v>570.15300825428574</v>
      </c>
      <c r="AD36" s="12"/>
      <c r="AE36" s="30">
        <v>7.5</v>
      </c>
      <c r="AF36" s="31">
        <f t="shared" ref="AF36:AH36" si="149">$E36/D$13</f>
        <v>1530.5</v>
      </c>
      <c r="AG36" s="32">
        <f t="shared" si="149"/>
        <v>1224.4000000000001</v>
      </c>
      <c r="AH36" s="33">
        <f t="shared" si="149"/>
        <v>1020.3333333333334</v>
      </c>
      <c r="AI36" s="31">
        <f t="shared" ref="AI36:AK36" si="150">$G36/D$16</f>
        <v>1995.53552889</v>
      </c>
      <c r="AJ36" s="32">
        <f t="shared" si="150"/>
        <v>1330.35701926</v>
      </c>
      <c r="AK36" s="33">
        <f t="shared" si="150"/>
        <v>997.76776444500001</v>
      </c>
      <c r="AL36" s="11">
        <f t="shared" ref="AL36:AN36" si="151">MIN(AI36,AF36)</f>
        <v>1530.5</v>
      </c>
      <c r="AM36" s="12">
        <f t="shared" si="151"/>
        <v>1224.4000000000001</v>
      </c>
      <c r="AN36" s="13">
        <f t="shared" si="151"/>
        <v>997.76776444500001</v>
      </c>
    </row>
    <row r="37" spans="2:40" ht="13" x14ac:dyDescent="0.3">
      <c r="B37" s="28">
        <f t="shared" si="16"/>
        <v>8</v>
      </c>
      <c r="C37" s="29">
        <v>0.98787156499999995</v>
      </c>
      <c r="D37" s="12">
        <f t="shared" si="1"/>
        <v>3061</v>
      </c>
      <c r="E37" s="4">
        <f t="shared" si="2"/>
        <v>6122</v>
      </c>
      <c r="F37" s="12">
        <f t="shared" si="3"/>
        <v>1006.6411247349999</v>
      </c>
      <c r="G37" s="4">
        <f t="shared" si="4"/>
        <v>2013.2822494699999</v>
      </c>
      <c r="I37" s="30">
        <f t="shared" si="5"/>
        <v>8</v>
      </c>
      <c r="J37" s="31">
        <f t="shared" ref="J37:L37" si="152">$E37/D$14</f>
        <v>1530.5</v>
      </c>
      <c r="K37" s="32">
        <f t="shared" si="152"/>
        <v>1360.4444444444443</v>
      </c>
      <c r="L37" s="33">
        <f t="shared" si="152"/>
        <v>1224.4000000000001</v>
      </c>
      <c r="M37" s="31">
        <f t="shared" ref="M37:O37" si="153">$G37/D$17</f>
        <v>529.81111828157896</v>
      </c>
      <c r="N37" s="32">
        <f t="shared" si="153"/>
        <v>457.5641476068181</v>
      </c>
      <c r="O37" s="33">
        <f t="shared" si="153"/>
        <v>402.65644989399999</v>
      </c>
      <c r="P37" s="11">
        <f t="shared" ref="P37:R37" si="154">MIN(M37,J37)</f>
        <v>529.81111828157896</v>
      </c>
      <c r="Q37" s="12">
        <f t="shared" si="154"/>
        <v>457.5641476068181</v>
      </c>
      <c r="R37" s="13">
        <f t="shared" si="154"/>
        <v>402.65644989399999</v>
      </c>
      <c r="T37" s="30">
        <f t="shared" si="9"/>
        <v>8</v>
      </c>
      <c r="U37" s="31">
        <f t="shared" ref="U37:W37" si="155">$E37/D$12</f>
        <v>1020.3333333333334</v>
      </c>
      <c r="V37" s="32">
        <f t="shared" si="155"/>
        <v>765.25</v>
      </c>
      <c r="W37" s="33">
        <f t="shared" si="155"/>
        <v>612.20000000000005</v>
      </c>
      <c r="X37" s="31">
        <f t="shared" ref="X37:Z37" si="156">$G37/D$15</f>
        <v>1006.6411247349999</v>
      </c>
      <c r="Y37" s="32">
        <f t="shared" si="156"/>
        <v>732.10263617090902</v>
      </c>
      <c r="Z37" s="33">
        <f t="shared" si="156"/>
        <v>575.22349984857135</v>
      </c>
      <c r="AA37" s="11">
        <f t="shared" ref="AA37:AC37" si="157">MIN(X37,U37)</f>
        <v>1006.6411247349999</v>
      </c>
      <c r="AB37" s="12">
        <f t="shared" si="157"/>
        <v>732.10263617090902</v>
      </c>
      <c r="AC37" s="13">
        <f t="shared" si="157"/>
        <v>575.22349984857135</v>
      </c>
      <c r="AD37" s="12"/>
      <c r="AE37" s="30">
        <v>8</v>
      </c>
      <c r="AF37" s="31">
        <f t="shared" ref="AF37:AH37" si="158">$E37/D$13</f>
        <v>1530.5</v>
      </c>
      <c r="AG37" s="32">
        <f t="shared" si="158"/>
        <v>1224.4000000000001</v>
      </c>
      <c r="AH37" s="33">
        <f t="shared" si="158"/>
        <v>1020.3333333333334</v>
      </c>
      <c r="AI37" s="31">
        <f t="shared" ref="AI37:AK37" si="159">$G37/D$16</f>
        <v>2013.2822494699999</v>
      </c>
      <c r="AJ37" s="32">
        <f t="shared" si="159"/>
        <v>1342.1881663133333</v>
      </c>
      <c r="AK37" s="33">
        <f t="shared" si="159"/>
        <v>1006.6411247349999</v>
      </c>
      <c r="AL37" s="11">
        <f t="shared" ref="AL37:AN37" si="160">MIN(AI37,AF37)</f>
        <v>1530.5</v>
      </c>
      <c r="AM37" s="12">
        <f t="shared" si="160"/>
        <v>1224.4000000000001</v>
      </c>
      <c r="AN37" s="13">
        <f t="shared" si="160"/>
        <v>1006.6411247349999</v>
      </c>
    </row>
    <row r="38" spans="2:40" ht="13" x14ac:dyDescent="0.3">
      <c r="B38" s="28">
        <f t="shared" si="16"/>
        <v>8.5</v>
      </c>
      <c r="C38" s="29">
        <v>0.99296641299999999</v>
      </c>
      <c r="D38" s="12">
        <f t="shared" si="1"/>
        <v>3061</v>
      </c>
      <c r="E38" s="4">
        <f t="shared" si="2"/>
        <v>6122</v>
      </c>
      <c r="F38" s="12">
        <f t="shared" si="3"/>
        <v>1011.832774847</v>
      </c>
      <c r="G38" s="4">
        <f t="shared" si="4"/>
        <v>2023.665549694</v>
      </c>
      <c r="I38" s="30">
        <f t="shared" si="5"/>
        <v>8.5</v>
      </c>
      <c r="J38" s="31">
        <f t="shared" ref="J38:L38" si="161">$E38/D$14</f>
        <v>1530.5</v>
      </c>
      <c r="K38" s="32">
        <f t="shared" si="161"/>
        <v>1360.4444444444443</v>
      </c>
      <c r="L38" s="33">
        <f t="shared" si="161"/>
        <v>1224.4000000000001</v>
      </c>
      <c r="M38" s="31">
        <f t="shared" ref="M38:O38" si="162">$G38/D$17</f>
        <v>532.54356570894743</v>
      </c>
      <c r="N38" s="32">
        <f t="shared" si="162"/>
        <v>459.92398856681814</v>
      </c>
      <c r="O38" s="33">
        <f t="shared" si="162"/>
        <v>404.7331099388</v>
      </c>
      <c r="P38" s="11">
        <f t="shared" ref="P38:R38" si="163">MIN(M38,J38)</f>
        <v>532.54356570894743</v>
      </c>
      <c r="Q38" s="12">
        <f t="shared" si="163"/>
        <v>459.92398856681814</v>
      </c>
      <c r="R38" s="13">
        <f t="shared" si="163"/>
        <v>404.7331099388</v>
      </c>
      <c r="T38" s="30">
        <f t="shared" si="9"/>
        <v>8.5</v>
      </c>
      <c r="U38" s="31">
        <f t="shared" ref="U38:W38" si="164">$E38/D$12</f>
        <v>1020.3333333333334</v>
      </c>
      <c r="V38" s="32">
        <f t="shared" si="164"/>
        <v>765.25</v>
      </c>
      <c r="W38" s="33">
        <f t="shared" si="164"/>
        <v>612.20000000000005</v>
      </c>
      <c r="X38" s="31">
        <f t="shared" ref="X38:Z38" si="165">$G38/D$15</f>
        <v>1011.832774847</v>
      </c>
      <c r="Y38" s="32">
        <f t="shared" si="165"/>
        <v>735.87838170690907</v>
      </c>
      <c r="Z38" s="33">
        <f t="shared" si="165"/>
        <v>578.19015705542859</v>
      </c>
      <c r="AA38" s="11">
        <f t="shared" ref="AA38:AC38" si="166">MIN(X38,U38)</f>
        <v>1011.832774847</v>
      </c>
      <c r="AB38" s="12">
        <f t="shared" si="166"/>
        <v>735.87838170690907</v>
      </c>
      <c r="AC38" s="13">
        <f t="shared" si="166"/>
        <v>578.19015705542859</v>
      </c>
      <c r="AD38" s="12"/>
      <c r="AE38" s="30">
        <v>8.5</v>
      </c>
      <c r="AF38" s="31">
        <f t="shared" ref="AF38:AH38" si="167">$E38/D$13</f>
        <v>1530.5</v>
      </c>
      <c r="AG38" s="32">
        <f t="shared" si="167"/>
        <v>1224.4000000000001</v>
      </c>
      <c r="AH38" s="33">
        <f t="shared" si="167"/>
        <v>1020.3333333333334</v>
      </c>
      <c r="AI38" s="31">
        <f t="shared" ref="AI38:AK38" si="168">$G38/D$16</f>
        <v>2023.665549694</v>
      </c>
      <c r="AJ38" s="32">
        <f t="shared" si="168"/>
        <v>1349.1103664626667</v>
      </c>
      <c r="AK38" s="33">
        <f t="shared" si="168"/>
        <v>1011.832774847</v>
      </c>
      <c r="AL38" s="11">
        <f t="shared" ref="AL38:AN38" si="169">MIN(AI38,AF38)</f>
        <v>1530.5</v>
      </c>
      <c r="AM38" s="12">
        <f t="shared" si="169"/>
        <v>1224.4000000000001</v>
      </c>
      <c r="AN38" s="13">
        <f t="shared" si="169"/>
        <v>1011.832774847</v>
      </c>
    </row>
    <row r="39" spans="2:40" ht="13" x14ac:dyDescent="0.3">
      <c r="B39" s="28">
        <f t="shared" si="16"/>
        <v>9</v>
      </c>
      <c r="C39" s="29">
        <v>0.995929862</v>
      </c>
      <c r="D39" s="12">
        <f t="shared" si="1"/>
        <v>3061</v>
      </c>
      <c r="E39" s="4">
        <f t="shared" si="2"/>
        <v>6122</v>
      </c>
      <c r="F39" s="12">
        <f t="shared" si="3"/>
        <v>1014.852529378</v>
      </c>
      <c r="G39" s="4">
        <f t="shared" si="4"/>
        <v>2029.705058756</v>
      </c>
      <c r="I39" s="45">
        <f t="shared" si="5"/>
        <v>9</v>
      </c>
      <c r="J39" s="46">
        <f t="shared" ref="J39:L39" si="170">$E39/D$14</f>
        <v>1530.5</v>
      </c>
      <c r="K39" s="47">
        <f t="shared" si="170"/>
        <v>1360.4444444444443</v>
      </c>
      <c r="L39" s="48">
        <f t="shared" si="170"/>
        <v>1224.4000000000001</v>
      </c>
      <c r="M39" s="46">
        <f t="shared" ref="M39:O39" si="171">$G39/D$17</f>
        <v>534.13291019894734</v>
      </c>
      <c r="N39" s="47">
        <f t="shared" si="171"/>
        <v>461.29660426272721</v>
      </c>
      <c r="O39" s="48">
        <f t="shared" si="171"/>
        <v>405.94101175119999</v>
      </c>
      <c r="P39" s="14">
        <f t="shared" ref="P39:R39" si="172">MIN(M39,J39)</f>
        <v>534.13291019894734</v>
      </c>
      <c r="Q39" s="15">
        <f t="shared" si="172"/>
        <v>461.29660426272721</v>
      </c>
      <c r="R39" s="16">
        <f t="shared" si="172"/>
        <v>405.94101175119999</v>
      </c>
      <c r="T39" s="45">
        <f t="shared" si="9"/>
        <v>9</v>
      </c>
      <c r="U39" s="46">
        <f t="shared" ref="U39:W39" si="173">$E39/D$12</f>
        <v>1020.3333333333334</v>
      </c>
      <c r="V39" s="47">
        <f t="shared" si="173"/>
        <v>765.25</v>
      </c>
      <c r="W39" s="48">
        <f t="shared" si="173"/>
        <v>612.20000000000005</v>
      </c>
      <c r="X39" s="46">
        <f t="shared" ref="X39:Z39" si="174">$G39/D$15</f>
        <v>1014.852529378</v>
      </c>
      <c r="Y39" s="47">
        <f t="shared" si="174"/>
        <v>738.07456682036366</v>
      </c>
      <c r="Z39" s="48">
        <f t="shared" si="174"/>
        <v>579.91573107314287</v>
      </c>
      <c r="AA39" s="14">
        <f t="shared" ref="AA39:AC39" si="175">MIN(X39,U39)</f>
        <v>1014.852529378</v>
      </c>
      <c r="AB39" s="15">
        <f t="shared" si="175"/>
        <v>738.07456682036366</v>
      </c>
      <c r="AC39" s="16">
        <f t="shared" si="175"/>
        <v>579.91573107314287</v>
      </c>
      <c r="AD39" s="12"/>
      <c r="AE39" s="45">
        <v>9</v>
      </c>
      <c r="AF39" s="46">
        <f t="shared" ref="AF39:AH39" si="176">$E39/D$13</f>
        <v>1530.5</v>
      </c>
      <c r="AG39" s="47">
        <f t="shared" si="176"/>
        <v>1224.4000000000001</v>
      </c>
      <c r="AH39" s="48">
        <f t="shared" si="176"/>
        <v>1020.3333333333334</v>
      </c>
      <c r="AI39" s="46">
        <f t="shared" ref="AI39:AK39" si="177">$G39/D$16</f>
        <v>2029.705058756</v>
      </c>
      <c r="AJ39" s="47">
        <f t="shared" si="177"/>
        <v>1353.1367058373332</v>
      </c>
      <c r="AK39" s="48">
        <f t="shared" si="177"/>
        <v>1014.852529378</v>
      </c>
      <c r="AL39" s="14">
        <f t="shared" ref="AL39:AN39" si="178">MIN(AI39,AF39)</f>
        <v>1530.5</v>
      </c>
      <c r="AM39" s="15">
        <f t="shared" si="178"/>
        <v>1224.4000000000001</v>
      </c>
      <c r="AN39" s="16">
        <f t="shared" si="178"/>
        <v>1014.852529378</v>
      </c>
    </row>
  </sheetData>
  <mergeCells count="14">
    <mergeCell ref="T18:AC18"/>
    <mergeCell ref="AE18:AN18"/>
    <mergeCell ref="I18:R18"/>
    <mergeCell ref="D19:E19"/>
    <mergeCell ref="F19:G19"/>
    <mergeCell ref="J19:L19"/>
    <mergeCell ref="M19:O19"/>
    <mergeCell ref="P19:R19"/>
    <mergeCell ref="AA19:AC19"/>
    <mergeCell ref="U19:W19"/>
    <mergeCell ref="X19:Z19"/>
    <mergeCell ref="AF19:AH19"/>
    <mergeCell ref="AI19:AK19"/>
    <mergeCell ref="AL19:AN19"/>
  </mergeCells>
  <hyperlinks>
    <hyperlink ref="B2"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21"/>
  <sheetViews>
    <sheetView workbookViewId="0"/>
  </sheetViews>
  <sheetFormatPr defaultColWidth="12.6328125" defaultRowHeight="15.75" customHeight="1" x14ac:dyDescent="0.25"/>
  <sheetData>
    <row r="1" spans="1:2" ht="15.75" customHeight="1" x14ac:dyDescent="0.25">
      <c r="A1" s="12" t="s">
        <v>31</v>
      </c>
    </row>
    <row r="2" spans="1:2" ht="39" x14ac:dyDescent="0.3">
      <c r="A2" s="22" t="s">
        <v>24</v>
      </c>
      <c r="B2" s="22" t="s">
        <v>32</v>
      </c>
    </row>
    <row r="3" spans="1:2" ht="15.75" customHeight="1" x14ac:dyDescent="0.25">
      <c r="A3" s="28">
        <v>0</v>
      </c>
      <c r="B3" s="49">
        <v>0</v>
      </c>
    </row>
    <row r="4" spans="1:2" ht="15.75" customHeight="1" x14ac:dyDescent="0.25">
      <c r="A4" s="28">
        <f t="shared" ref="A4:A21" si="0">A3+0.5</f>
        <v>0.5</v>
      </c>
      <c r="B4" s="49">
        <f>((B5-B3)/2)+B3</f>
        <v>0.06</v>
      </c>
    </row>
    <row r="5" spans="1:2" ht="15.75" customHeight="1" x14ac:dyDescent="0.25">
      <c r="A5" s="28">
        <f t="shared" si="0"/>
        <v>1</v>
      </c>
      <c r="B5" s="49">
        <v>0.12</v>
      </c>
    </row>
    <row r="6" spans="1:2" ht="15.75" customHeight="1" x14ac:dyDescent="0.25">
      <c r="A6" s="28">
        <f t="shared" si="0"/>
        <v>1.5</v>
      </c>
      <c r="B6" s="49">
        <f>((B7-B5)/2)+B5</f>
        <v>0.185</v>
      </c>
    </row>
    <row r="7" spans="1:2" ht="15.75" customHeight="1" x14ac:dyDescent="0.25">
      <c r="A7" s="28">
        <f t="shared" si="0"/>
        <v>2</v>
      </c>
      <c r="B7" s="49">
        <v>0.25</v>
      </c>
    </row>
    <row r="8" spans="1:2" ht="15.75" customHeight="1" x14ac:dyDescent="0.25">
      <c r="A8" s="28">
        <f t="shared" si="0"/>
        <v>2.5</v>
      </c>
      <c r="B8" s="49">
        <f>((B9-B7)/2)+B7</f>
        <v>0.315</v>
      </c>
    </row>
    <row r="9" spans="1:2" ht="15.75" customHeight="1" x14ac:dyDescent="0.25">
      <c r="A9" s="28">
        <f t="shared" si="0"/>
        <v>3</v>
      </c>
      <c r="B9" s="49">
        <v>0.38</v>
      </c>
    </row>
    <row r="10" spans="1:2" ht="15.75" customHeight="1" x14ac:dyDescent="0.25">
      <c r="A10" s="28">
        <f t="shared" si="0"/>
        <v>3.5</v>
      </c>
      <c r="B10" s="49">
        <f>((B11-B9)/2)+B9</f>
        <v>0.42000000000000004</v>
      </c>
    </row>
    <row r="11" spans="1:2" ht="13" x14ac:dyDescent="0.3">
      <c r="A11" s="50">
        <f t="shared" si="0"/>
        <v>4</v>
      </c>
      <c r="B11" s="51">
        <v>0.46</v>
      </c>
    </row>
    <row r="12" spans="1:2" ht="15.75" customHeight="1" x14ac:dyDescent="0.25">
      <c r="A12" s="28">
        <f t="shared" si="0"/>
        <v>4.5</v>
      </c>
      <c r="B12" s="49">
        <f>((B13-B11)/2)+B11</f>
        <v>0.49</v>
      </c>
    </row>
    <row r="13" spans="1:2" ht="15.75" customHeight="1" x14ac:dyDescent="0.25">
      <c r="A13" s="28">
        <f t="shared" si="0"/>
        <v>5</v>
      </c>
      <c r="B13" s="49">
        <v>0.52</v>
      </c>
    </row>
    <row r="14" spans="1:2" ht="15.75" customHeight="1" x14ac:dyDescent="0.25">
      <c r="A14" s="28">
        <f t="shared" si="0"/>
        <v>5.5</v>
      </c>
      <c r="B14" s="49">
        <f>((B15-B13)/2)+B13</f>
        <v>0.55000000000000004</v>
      </c>
    </row>
    <row r="15" spans="1:2" ht="15.75" customHeight="1" x14ac:dyDescent="0.25">
      <c r="A15" s="28">
        <f t="shared" si="0"/>
        <v>6</v>
      </c>
      <c r="B15" s="49">
        <v>0.57999999999999996</v>
      </c>
    </row>
    <row r="16" spans="1:2" ht="15.75" customHeight="1" x14ac:dyDescent="0.25">
      <c r="A16" s="28">
        <f t="shared" si="0"/>
        <v>6.5</v>
      </c>
      <c r="B16" s="49">
        <f>((B17-B15)/2)+B15</f>
        <v>0.64999999999999991</v>
      </c>
    </row>
    <row r="17" spans="1:2" ht="15.75" customHeight="1" x14ac:dyDescent="0.25">
      <c r="A17" s="28">
        <f t="shared" si="0"/>
        <v>7</v>
      </c>
      <c r="B17" s="49">
        <v>0.72</v>
      </c>
    </row>
    <row r="18" spans="1:2" ht="15.75" customHeight="1" x14ac:dyDescent="0.25">
      <c r="A18" s="28">
        <f t="shared" si="0"/>
        <v>7.5</v>
      </c>
      <c r="B18" s="49">
        <f>((B19-B17)/2)+B17</f>
        <v>0.78499999999999992</v>
      </c>
    </row>
    <row r="19" spans="1:2" ht="15.75" customHeight="1" x14ac:dyDescent="0.25">
      <c r="A19" s="28">
        <f t="shared" si="0"/>
        <v>8</v>
      </c>
      <c r="B19" s="49">
        <v>0.85</v>
      </c>
    </row>
    <row r="20" spans="1:2" ht="15.75" customHeight="1" x14ac:dyDescent="0.25">
      <c r="A20" s="28">
        <f t="shared" si="0"/>
        <v>8.5</v>
      </c>
      <c r="B20" s="49">
        <f>((B21-B19)/2)+B19</f>
        <v>0.92500000000000004</v>
      </c>
    </row>
    <row r="21" spans="1:2" ht="15.75" customHeight="1" x14ac:dyDescent="0.25">
      <c r="A21" s="28">
        <f t="shared" si="0"/>
        <v>9</v>
      </c>
      <c r="B21" s="49">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higher bone</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Ward</dc:creator>
  <cp:lastModifiedBy>Andrew Ward</cp:lastModifiedBy>
  <dcterms:created xsi:type="dcterms:W3CDTF">2024-10-08T10:52:28Z</dcterms:created>
  <dcterms:modified xsi:type="dcterms:W3CDTF">2025-01-01T11:51:06Z</dcterms:modified>
</cp:coreProperties>
</file>